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030"/>
  </bookViews>
  <sheets>
    <sheet name="Form Responses 1" sheetId="1" r:id="rId1"/>
  </sheets>
  <definedNames>
    <definedName name="_xlnm.Print_Titles" localSheetId="0">'Form Responses 1'!$2:$2</definedName>
  </definedNames>
  <calcPr calcId="125725"/>
</workbook>
</file>

<file path=xl/calcChain.xml><?xml version="1.0" encoding="utf-8"?>
<calcChain xmlns="http://schemas.openxmlformats.org/spreadsheetml/2006/main">
  <c r="R53" i="1"/>
  <c r="S50"/>
  <c r="S37"/>
  <c r="S36"/>
  <c r="Q38"/>
  <c r="S104"/>
  <c r="S41"/>
  <c r="Q61"/>
  <c r="Q33"/>
  <c r="S33" s="1"/>
  <c r="R88"/>
  <c r="Q88" s="1"/>
  <c r="S88" s="1"/>
  <c r="R83"/>
  <c r="Q83" s="1"/>
  <c r="S83" s="1"/>
  <c r="R60"/>
  <c r="Q60" s="1"/>
  <c r="S60" s="1"/>
  <c r="R59"/>
  <c r="Q59" s="1"/>
  <c r="S59" s="1"/>
  <c r="R35"/>
  <c r="Q35" s="1"/>
  <c r="S35" s="1"/>
  <c r="S17"/>
  <c r="R130"/>
  <c r="S130" s="1"/>
  <c r="Q127"/>
  <c r="R127" s="1"/>
  <c r="S127" s="1"/>
  <c r="Q123"/>
  <c r="R123" s="1"/>
  <c r="Q120"/>
  <c r="R120" s="1"/>
  <c r="S120" s="1"/>
  <c r="Q81"/>
  <c r="R81" s="1"/>
  <c r="S81" s="1"/>
  <c r="Q76"/>
  <c r="R76" s="1"/>
  <c r="S76" s="1"/>
  <c r="Q74"/>
  <c r="R74" s="1"/>
  <c r="Q73"/>
  <c r="R73" s="1"/>
  <c r="S73" s="1"/>
  <c r="Q67"/>
  <c r="R67" s="1"/>
  <c r="R129"/>
  <c r="Q129" s="1"/>
  <c r="S129" s="1"/>
  <c r="R118"/>
  <c r="Q118" s="1"/>
  <c r="S118" s="1"/>
  <c r="R116"/>
  <c r="Q116" s="1"/>
  <c r="S116" s="1"/>
  <c r="R66"/>
  <c r="Q66" s="1"/>
  <c r="S66" s="1"/>
  <c r="R64"/>
  <c r="Q64" s="1"/>
  <c r="S64" s="1"/>
  <c r="R61"/>
  <c r="Q77"/>
  <c r="S77" s="1"/>
  <c r="R77"/>
  <c r="R124"/>
  <c r="S124" s="1"/>
  <c r="R107"/>
  <c r="R100"/>
  <c r="S100" s="1"/>
  <c r="R94"/>
  <c r="R86"/>
  <c r="S86" s="1"/>
  <c r="R68"/>
  <c r="R63"/>
  <c r="S63" s="1"/>
  <c r="R117"/>
  <c r="R113"/>
  <c r="Q113" s="1"/>
  <c r="S113" s="1"/>
  <c r="R112"/>
  <c r="R93"/>
  <c r="Q93" s="1"/>
  <c r="S93" s="1"/>
  <c r="R85"/>
  <c r="R75"/>
  <c r="Q75" s="1"/>
  <c r="R52"/>
  <c r="Q117"/>
  <c r="S117" s="1"/>
  <c r="Q112"/>
  <c r="Q85"/>
  <c r="Q52"/>
  <c r="S52" s="1"/>
  <c r="R38"/>
  <c r="R33"/>
  <c r="S9"/>
  <c r="S5"/>
  <c r="S6"/>
  <c r="S7"/>
  <c r="S8"/>
  <c r="S10"/>
  <c r="S11"/>
  <c r="S12"/>
  <c r="S13"/>
  <c r="S14"/>
  <c r="S16"/>
  <c r="S18"/>
  <c r="S19"/>
  <c r="S20"/>
  <c r="S21"/>
  <c r="S22"/>
  <c r="S23"/>
  <c r="S24"/>
  <c r="S25"/>
  <c r="S27"/>
  <c r="S28"/>
  <c r="S29"/>
  <c r="S30"/>
  <c r="S31"/>
  <c r="S32"/>
  <c r="S34"/>
  <c r="S38"/>
  <c r="S39"/>
  <c r="S40"/>
  <c r="S42"/>
  <c r="S43"/>
  <c r="S44"/>
  <c r="S45"/>
  <c r="S46"/>
  <c r="S47"/>
  <c r="S48"/>
  <c r="S49"/>
  <c r="S51"/>
  <c r="S53"/>
  <c r="S54"/>
  <c r="S55"/>
  <c r="S56"/>
  <c r="S57"/>
  <c r="S58"/>
  <c r="S61"/>
  <c r="S62"/>
  <c r="S65"/>
  <c r="S68"/>
  <c r="S69"/>
  <c r="S70"/>
  <c r="S71"/>
  <c r="S72"/>
  <c r="S78"/>
  <c r="S79"/>
  <c r="S80"/>
  <c r="S82"/>
  <c r="S84"/>
  <c r="S87"/>
  <c r="S89"/>
  <c r="S90"/>
  <c r="S91"/>
  <c r="S92"/>
  <c r="S94"/>
  <c r="S95"/>
  <c r="S96"/>
  <c r="S97"/>
  <c r="S98"/>
  <c r="S99"/>
  <c r="S101"/>
  <c r="S102"/>
  <c r="S103"/>
  <c r="S105"/>
  <c r="S106"/>
  <c r="S107"/>
  <c r="S108"/>
  <c r="S109"/>
  <c r="S110"/>
  <c r="S111"/>
  <c r="S112"/>
  <c r="S114"/>
  <c r="S115"/>
  <c r="S119"/>
  <c r="S121"/>
  <c r="S122"/>
  <c r="S125"/>
  <c r="S126"/>
  <c r="S128"/>
  <c r="S4"/>
  <c r="S74" l="1"/>
  <c r="S67"/>
  <c r="S123"/>
</calcChain>
</file>

<file path=xl/sharedStrings.xml><?xml version="1.0" encoding="utf-8"?>
<sst xmlns="http://schemas.openxmlformats.org/spreadsheetml/2006/main" count="1211" uniqueCount="102">
  <si>
    <t>Timestamp</t>
  </si>
  <si>
    <t>What date are you submitting data for?</t>
  </si>
  <si>
    <t>What train are you riding?</t>
  </si>
  <si>
    <t>Where did you board?</t>
  </si>
  <si>
    <t>What type of count are you submitting?</t>
  </si>
  <si>
    <t>How many passengers were on the train?</t>
  </si>
  <si>
    <t>Did you count a "flat" car or a level of a bilevel</t>
  </si>
  <si>
    <t>How many passengers did you count?</t>
  </si>
  <si>
    <t>What car of the train were you riding? (Assuming the cab car at the front of the train is car #1)</t>
  </si>
  <si>
    <t>Were you in the "quiet car"?</t>
  </si>
  <si>
    <t>"Flat" cars</t>
  </si>
  <si>
    <t>"Bilevel" cars</t>
  </si>
  <si>
    <t>Closed cars</t>
  </si>
  <si>
    <t>What was your destination?</t>
  </si>
  <si>
    <t>Was your train on time arriving at your destination?</t>
  </si>
  <si>
    <t>If your train was late, how many minutes late was it?</t>
  </si>
  <si>
    <t xml:space="preserve">Were fares collected on your train? </t>
  </si>
  <si>
    <t>How many conductors on your train?</t>
  </si>
  <si>
    <t>How confident are you about the conductor count?</t>
  </si>
  <si>
    <t xml:space="preserve">Does the count above include any non-uniformed crewmembers acting as conductors (i.e. opening doors, even if they weren't collecting fares)? </t>
  </si>
  <si>
    <t>Southborough</t>
  </si>
  <si>
    <t>Full Train count (walked the length of the train, counted all passengers)</t>
  </si>
  <si>
    <t>Yes!</t>
  </si>
  <si>
    <t>Wellesley Square</t>
  </si>
  <si>
    <t>Estimate (based on how full the train is)</t>
  </si>
  <si>
    <t>Passengers standing in vestibules</t>
  </si>
  <si>
    <t>No</t>
  </si>
  <si>
    <t>No, it was late</t>
  </si>
  <si>
    <t>10-15</t>
  </si>
  <si>
    <t>West Natick</t>
  </si>
  <si>
    <t>All seats filled except middles</t>
  </si>
  <si>
    <t>Framingham</t>
  </si>
  <si>
    <t>Single car count (counted one car or one level of a bilevel)</t>
  </si>
  <si>
    <t>"flat" car</t>
  </si>
  <si>
    <t>Yes</t>
  </si>
  <si>
    <t>Middles filled and passengers standing in the car</t>
  </si>
  <si>
    <t>Natick Center</t>
  </si>
  <si>
    <t>level of a bilevel</t>
  </si>
  <si>
    <t>8? (They all were bilevels)</t>
  </si>
  <si>
    <t>Worcester</t>
  </si>
  <si>
    <t>Wellesley Farms</t>
  </si>
  <si>
    <t>7 mins to yawkey; 7 to BBY; ~  to south sta</t>
  </si>
  <si>
    <t>No fares collected from Wellesley Farms in</t>
  </si>
  <si>
    <t>Grafton</t>
  </si>
  <si>
    <t>South Station</t>
  </si>
  <si>
    <t>~20</t>
  </si>
  <si>
    <t>8 (Full set)</t>
  </si>
  <si>
    <t>Yes &amp; No. Fares were collected up until a certain station, then weren't collected after that.</t>
  </si>
  <si>
    <t>Yes, but some moron was on his cell phone anyway.</t>
  </si>
  <si>
    <t>Back Bay</t>
  </si>
  <si>
    <t>Westborough</t>
  </si>
  <si>
    <t>Yawkey</t>
  </si>
  <si>
    <t>Ashland</t>
  </si>
  <si>
    <t>All seats filled including middles</t>
  </si>
  <si>
    <t>Plenty of empty seats</t>
  </si>
  <si>
    <t>Two</t>
  </si>
  <si>
    <t>Absolutely certain - I actually counted them</t>
  </si>
  <si>
    <t>No, all conductors were 'normal' uniformed crew members</t>
  </si>
  <si>
    <t xml:space="preserve">Unknown </t>
  </si>
  <si>
    <t>Just a guess</t>
  </si>
  <si>
    <t>Three</t>
  </si>
  <si>
    <t>Not very certain - Taking a guess based on how many doors were opened or some other indirect evidence</t>
  </si>
  <si>
    <t>Currently 15 minutes late</t>
  </si>
  <si>
    <t>?</t>
  </si>
  <si>
    <t>No, but it really was too crowded for fares to be collected</t>
  </si>
  <si>
    <t>don't know</t>
  </si>
  <si>
    <t>Less than 5</t>
  </si>
  <si>
    <t>Not sure</t>
  </si>
  <si>
    <t>Four</t>
  </si>
  <si>
    <t>one level of a bilevel</t>
  </si>
  <si>
    <t>Pretty certain - I saw them from a distance and think I have it right</t>
  </si>
  <si>
    <t>Don't Know</t>
  </si>
  <si>
    <t>Forgot to count, at least 6.</t>
  </si>
  <si>
    <t xml:space="preserve">10-ish minutes so far </t>
  </si>
  <si>
    <t>2 min</t>
  </si>
  <si>
    <t>5-10ish minutes so far</t>
  </si>
  <si>
    <t>~25</t>
  </si>
  <si>
    <t>8 mins</t>
  </si>
  <si>
    <t xml:space="preserve">3 mins </t>
  </si>
  <si>
    <t xml:space="preserve">10ish minutes </t>
  </si>
  <si>
    <t>O</t>
  </si>
  <si>
    <t>Not from farms</t>
  </si>
  <si>
    <t>1+?</t>
  </si>
  <si>
    <t>3 mins</t>
  </si>
  <si>
    <t>Always 5 min. late</t>
  </si>
  <si>
    <t>So far, 10 minutes</t>
  </si>
  <si>
    <t>9 mins</t>
  </si>
  <si>
    <t>N/A, only saw nonuniform at my door</t>
  </si>
  <si>
    <t>Yes, there was one non-uniformed crew member opening doors</t>
  </si>
  <si>
    <t xml:space="preserve">We're actually on time! </t>
  </si>
  <si>
    <t>4 mins</t>
  </si>
  <si>
    <t>No, and it wasn't too crowded (fares could have been collected)</t>
  </si>
  <si>
    <t>6? 8?</t>
  </si>
  <si>
    <t>4 min</t>
  </si>
  <si>
    <t>Not yet</t>
  </si>
  <si>
    <t>What car of the train were you riding? (Assuming the cab car at the front of the train is car #1)2</t>
  </si>
  <si>
    <t>Were you in the "quiet car"?3</t>
  </si>
  <si>
    <t>How many passengers</t>
  </si>
  <si>
    <t>Calculated Ridership</t>
  </si>
  <si>
    <t>Flat load</t>
  </si>
  <si>
    <t>Bilevel load</t>
  </si>
  <si>
    <t>NOTE: These 3 columns are not survey data. They are calculations based on survey results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</si>
</sst>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4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0" fillId="2" borderId="0" xfId="0" applyFill="1" applyAlignment="1">
      <alignment horizontal="center" wrapText="1"/>
    </xf>
    <xf numFmtId="0" fontId="0" fillId="2" borderId="0" xfId="0" applyFont="1" applyFill="1" applyAlignment="1"/>
    <xf numFmtId="1" fontId="0" fillId="2" borderId="0" xfId="0" applyNumberFormat="1" applyFont="1" applyFill="1" applyAlignment="1"/>
    <xf numFmtId="0" fontId="1" fillId="2" borderId="0" xfId="0" applyFont="1" applyFill="1" applyAlignment="1"/>
    <xf numFmtId="1" fontId="1" fillId="2" borderId="0" xfId="0" applyNumberFormat="1" applyFont="1" applyFill="1" applyAlignment="1"/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Z130" totalsRowShown="0" headerRowDxfId="23" dataDxfId="22">
  <autoFilter ref="A2:Z130">
    <filterColumn colId="16"/>
    <filterColumn colId="17"/>
    <filterColumn colId="18"/>
  </autoFilter>
  <tableColumns count="26">
    <tableColumn id="1" name="Timestamp" dataDxfId="21"/>
    <tableColumn id="2" name="What date are you submitting data for?" dataDxfId="20"/>
    <tableColumn id="3" name="What train are you riding?" dataDxfId="19"/>
    <tableColumn id="4" name="Where did you board?" dataDxfId="18"/>
    <tableColumn id="5" name="What type of count are you submitting?" dataDxfId="17"/>
    <tableColumn id="6" name="How many passengers were on the train?"/>
    <tableColumn id="7" name="Did you count a &quot;flat&quot; car or a level of a bilevel" dataDxfId="16"/>
    <tableColumn id="8" name="How many passengers did you count?" dataDxfId="15"/>
    <tableColumn id="9" name="What car of the train were you riding? (Assuming the cab car at the front of the train is car #1)" dataDxfId="14"/>
    <tableColumn id="10" name="Were you in the &quot;quiet car&quot;?" dataDxfId="13"/>
    <tableColumn id="11" name="How many passengers"/>
    <tableColumn id="12" name="What car of the train were you riding? (Assuming the cab car at the front of the train is car #1)2"/>
    <tableColumn id="13" name="Were you in the &quot;quiet car&quot;?3"/>
    <tableColumn id="14" name="&quot;Flat&quot; cars" dataDxfId="12"/>
    <tableColumn id="15" name="&quot;Bilevel&quot; cars" dataDxfId="11"/>
    <tableColumn id="16" name="Closed cars" dataDxfId="4"/>
    <tableColumn id="28" name="Flat load" dataDxfId="3"/>
    <tableColumn id="27" name="Bilevel load" dataDxfId="2"/>
    <tableColumn id="26" name="Calculated Ridership" dataDxfId="0"/>
    <tableColumn id="17" name="What was your destination?" dataDxfId="1"/>
    <tableColumn id="18" name="Was your train on time arriving at your destination?" dataDxfId="10"/>
    <tableColumn id="19" name="If your train was late, how many minutes late was it?" dataDxfId="9"/>
    <tableColumn id="20" name="Were fares collected on your train? " dataDxfId="8"/>
    <tableColumn id="21" name="How many conductors on your train?" dataDxfId="7"/>
    <tableColumn id="22" name="How confident are you about the conductor count?" dataDxfId="6"/>
    <tableColumn id="23" name="Does the count above include any non-uniformed crewmembers acting as conductors (i.e. opening doors, even if they weren't collecting fares)? " dataDxfId="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/>
  <cols>
    <col min="1" max="1" width="17" bestFit="1" customWidth="1"/>
    <col min="2" max="2" width="24" bestFit="1" customWidth="1"/>
    <col min="3" max="3" width="18.7109375" bestFit="1" customWidth="1"/>
    <col min="4" max="4" width="19" bestFit="1" customWidth="1"/>
    <col min="5" max="5" width="61.140625" bestFit="1" customWidth="1"/>
    <col min="6" max="6" width="21" bestFit="1" customWidth="1"/>
    <col min="7" max="7" width="25.140625" bestFit="1" customWidth="1"/>
    <col min="8" max="8" width="19.28515625" bestFit="1" customWidth="1"/>
    <col min="9" max="9" width="29.7109375" bestFit="1" customWidth="1"/>
    <col min="10" max="10" width="45.85546875" bestFit="1" customWidth="1"/>
    <col min="11" max="11" width="42.42578125" bestFit="1" customWidth="1"/>
    <col min="12" max="12" width="29.7109375" bestFit="1" customWidth="1"/>
    <col min="13" max="13" width="16.5703125" bestFit="1" customWidth="1"/>
    <col min="14" max="14" width="15" bestFit="1" customWidth="1"/>
    <col min="15" max="15" width="23.42578125" bestFit="1" customWidth="1"/>
    <col min="16" max="16" width="16" bestFit="1" customWidth="1"/>
    <col min="17" max="17" width="13.5703125" style="10" bestFit="1" customWidth="1"/>
    <col min="18" max="18" width="16.42578125" style="10" bestFit="1" customWidth="1"/>
    <col min="19" max="19" width="15.28515625" style="10" bestFit="1" customWidth="1"/>
    <col min="20" max="20" width="31.28515625" bestFit="1" customWidth="1"/>
    <col min="21" max="21" width="26.5703125" bestFit="1" customWidth="1"/>
    <col min="22" max="22" width="54.7109375" bestFit="1" customWidth="1"/>
    <col min="23" max="23" width="77.42578125" bestFit="1" customWidth="1"/>
    <col min="24" max="24" width="26" bestFit="1" customWidth="1"/>
    <col min="25" max="25" width="90.42578125" bestFit="1" customWidth="1"/>
    <col min="26" max="26" width="57.140625" bestFit="1" customWidth="1"/>
  </cols>
  <sheetData>
    <row r="1" spans="1:26" ht="47.25" customHeight="1">
      <c r="Q1" s="14" t="s">
        <v>101</v>
      </c>
      <c r="R1" s="15"/>
      <c r="S1" s="15"/>
    </row>
    <row r="2" spans="1:26" s="5" customFormat="1" ht="5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 t="s">
        <v>97</v>
      </c>
      <c r="L2" s="5" t="s">
        <v>95</v>
      </c>
      <c r="M2" s="5" t="s">
        <v>96</v>
      </c>
      <c r="N2" s="5" t="s">
        <v>10</v>
      </c>
      <c r="O2" s="5" t="s">
        <v>11</v>
      </c>
      <c r="P2" s="5" t="s">
        <v>12</v>
      </c>
      <c r="Q2" s="9" t="s">
        <v>99</v>
      </c>
      <c r="R2" s="9" t="s">
        <v>100</v>
      </c>
      <c r="S2" s="9" t="s">
        <v>98</v>
      </c>
      <c r="T2" s="5" t="s">
        <v>13</v>
      </c>
      <c r="U2" s="5" t="s">
        <v>14</v>
      </c>
      <c r="V2" s="5" t="s">
        <v>15</v>
      </c>
      <c r="W2" s="5" t="s">
        <v>16</v>
      </c>
      <c r="X2" s="6" t="s">
        <v>17</v>
      </c>
      <c r="Y2" s="6" t="s">
        <v>18</v>
      </c>
      <c r="Z2" s="6" t="s">
        <v>19</v>
      </c>
    </row>
    <row r="3" spans="1:26" ht="12.75">
      <c r="A3" s="2">
        <v>42571.410380474539</v>
      </c>
      <c r="B3" s="1"/>
      <c r="C3">
        <v>502</v>
      </c>
      <c r="D3" s="1" t="s">
        <v>20</v>
      </c>
      <c r="E3" s="1" t="s">
        <v>21</v>
      </c>
      <c r="F3" s="1">
        <v>134</v>
      </c>
      <c r="N3" s="1">
        <v>4</v>
      </c>
      <c r="O3" s="1">
        <v>2</v>
      </c>
      <c r="S3" s="11">
        <v>134</v>
      </c>
      <c r="T3" s="8"/>
      <c r="U3" s="1" t="s">
        <v>22</v>
      </c>
    </row>
    <row r="4" spans="1:26" ht="15.75" customHeight="1">
      <c r="A4" s="2">
        <v>42583.266777083336</v>
      </c>
      <c r="B4" s="3">
        <v>42579</v>
      </c>
      <c r="C4" s="1">
        <v>510</v>
      </c>
      <c r="D4" s="1" t="s">
        <v>23</v>
      </c>
      <c r="E4" s="1" t="s">
        <v>24</v>
      </c>
      <c r="K4" s="1" t="s">
        <v>25</v>
      </c>
      <c r="L4" s="1">
        <v>3</v>
      </c>
      <c r="M4" s="1" t="s">
        <v>26</v>
      </c>
      <c r="N4" s="1">
        <v>5</v>
      </c>
      <c r="O4" s="1">
        <v>0</v>
      </c>
      <c r="P4" s="1">
        <v>0</v>
      </c>
      <c r="Q4" s="12">
        <v>154</v>
      </c>
      <c r="R4" s="12">
        <v>230</v>
      </c>
      <c r="S4" s="13">
        <f>Table1[[#This Row],["Flat" cars]]*Table1[[#This Row],[Flat load]]+Table1[[#This Row],["Bilevel" cars]]*Table1[[#This Row],[Bilevel load]]</f>
        <v>770</v>
      </c>
      <c r="T4" s="8"/>
      <c r="U4" s="1" t="s">
        <v>27</v>
      </c>
      <c r="V4" s="1" t="s">
        <v>28</v>
      </c>
    </row>
    <row r="5" spans="1:26" ht="15.75" customHeight="1">
      <c r="A5" s="2">
        <v>42583.270966585653</v>
      </c>
      <c r="B5" s="3">
        <v>42583</v>
      </c>
      <c r="C5" s="1">
        <v>502</v>
      </c>
      <c r="D5" s="1" t="s">
        <v>29</v>
      </c>
      <c r="E5" s="1" t="s">
        <v>24</v>
      </c>
      <c r="K5" s="1" t="s">
        <v>30</v>
      </c>
      <c r="L5" s="1">
        <v>1</v>
      </c>
      <c r="M5" s="1" t="s">
        <v>26</v>
      </c>
      <c r="N5" s="1">
        <v>1</v>
      </c>
      <c r="O5" s="1">
        <v>5</v>
      </c>
      <c r="Q5" s="10">
        <v>91</v>
      </c>
      <c r="R5" s="10">
        <v>144</v>
      </c>
      <c r="S5" s="13">
        <f>Table1[[#This Row],["Flat" cars]]*Table1[[#This Row],[Flat load]]+Table1[[#This Row],["Bilevel" cars]]*Table1[[#This Row],[Bilevel load]]</f>
        <v>811</v>
      </c>
      <c r="T5" s="8"/>
      <c r="U5" s="1" t="s">
        <v>27</v>
      </c>
      <c r="V5" s="1">
        <v>10</v>
      </c>
    </row>
    <row r="6" spans="1:26" ht="15.75" customHeight="1">
      <c r="A6" s="2">
        <v>42583.286822210648</v>
      </c>
      <c r="B6" s="3">
        <v>42583</v>
      </c>
      <c r="C6" s="1">
        <v>506</v>
      </c>
      <c r="D6" s="1" t="s">
        <v>31</v>
      </c>
      <c r="E6" s="1" t="s">
        <v>24</v>
      </c>
      <c r="K6" s="1" t="s">
        <v>30</v>
      </c>
      <c r="L6" s="1">
        <v>1</v>
      </c>
      <c r="M6" s="1" t="s">
        <v>26</v>
      </c>
      <c r="N6" s="1">
        <v>0</v>
      </c>
      <c r="O6" s="1">
        <v>7</v>
      </c>
      <c r="P6" s="1">
        <v>0</v>
      </c>
      <c r="Q6" s="12">
        <v>91</v>
      </c>
      <c r="R6" s="12">
        <v>144</v>
      </c>
      <c r="S6" s="13">
        <f>Table1[[#This Row],["Flat" cars]]*Table1[[#This Row],[Flat load]]+Table1[[#This Row],["Bilevel" cars]]*Table1[[#This Row],[Bilevel load]]</f>
        <v>1008</v>
      </c>
      <c r="T6" s="8"/>
      <c r="U6" s="1" t="s">
        <v>22</v>
      </c>
    </row>
    <row r="7" spans="1:26" ht="15.75" customHeight="1">
      <c r="A7" s="2">
        <v>42583.308836909724</v>
      </c>
      <c r="B7" s="3">
        <v>42583</v>
      </c>
      <c r="C7" s="1">
        <v>508</v>
      </c>
      <c r="D7" s="1" t="s">
        <v>31</v>
      </c>
      <c r="E7" s="1" t="s">
        <v>32</v>
      </c>
      <c r="G7" s="1" t="s">
        <v>33</v>
      </c>
      <c r="H7" s="1">
        <v>110</v>
      </c>
      <c r="I7" s="1">
        <v>8</v>
      </c>
      <c r="J7" s="1" t="s">
        <v>34</v>
      </c>
      <c r="N7" s="1">
        <v>1</v>
      </c>
      <c r="O7" s="1">
        <v>7</v>
      </c>
      <c r="P7" s="1">
        <v>0</v>
      </c>
      <c r="Q7" s="12">
        <v>114</v>
      </c>
      <c r="R7" s="12">
        <v>180</v>
      </c>
      <c r="S7" s="13">
        <f>Table1[[#This Row],["Flat" cars]]*Table1[[#This Row],[Flat load]]+Table1[[#This Row],["Bilevel" cars]]*Table1[[#This Row],[Bilevel load]]</f>
        <v>1374</v>
      </c>
      <c r="T7" s="8"/>
      <c r="U7" s="1" t="s">
        <v>27</v>
      </c>
      <c r="V7" s="1">
        <v>4</v>
      </c>
    </row>
    <row r="8" spans="1:26" ht="15.75" customHeight="1">
      <c r="A8" s="2">
        <v>42583.312166250005</v>
      </c>
      <c r="B8" s="3">
        <v>42583</v>
      </c>
      <c r="C8" s="1">
        <v>508</v>
      </c>
      <c r="D8" s="1" t="s">
        <v>31</v>
      </c>
      <c r="E8" s="1" t="s">
        <v>24</v>
      </c>
      <c r="K8" s="1" t="s">
        <v>35</v>
      </c>
      <c r="L8" s="1">
        <v>7</v>
      </c>
      <c r="M8" s="1" t="s">
        <v>26</v>
      </c>
      <c r="N8" s="1">
        <v>1</v>
      </c>
      <c r="O8" s="1">
        <v>7</v>
      </c>
      <c r="P8" s="1">
        <v>0</v>
      </c>
      <c r="Q8" s="12">
        <v>134</v>
      </c>
      <c r="R8" s="12">
        <v>210</v>
      </c>
      <c r="S8" s="13">
        <f>Table1[[#This Row],["Flat" cars]]*Table1[[#This Row],[Flat load]]+Table1[[#This Row],["Bilevel" cars]]*Table1[[#This Row],[Bilevel load]]</f>
        <v>1604</v>
      </c>
      <c r="T8" s="8"/>
      <c r="U8" s="1" t="s">
        <v>22</v>
      </c>
    </row>
    <row r="9" spans="1:26" ht="15.75" customHeight="1">
      <c r="A9" s="2">
        <v>42583.314984074073</v>
      </c>
      <c r="B9" s="3">
        <v>42583</v>
      </c>
      <c r="C9" s="1">
        <v>506</v>
      </c>
      <c r="D9" s="1" t="s">
        <v>36</v>
      </c>
      <c r="E9" s="1" t="s">
        <v>32</v>
      </c>
      <c r="G9" s="1" t="s">
        <v>37</v>
      </c>
      <c r="H9" s="1">
        <v>20</v>
      </c>
      <c r="I9" s="1">
        <v>4</v>
      </c>
      <c r="J9" s="1" t="s">
        <v>26</v>
      </c>
      <c r="N9" s="1">
        <v>0</v>
      </c>
      <c r="O9" s="1" t="s">
        <v>38</v>
      </c>
      <c r="P9" s="1">
        <v>0</v>
      </c>
      <c r="Q9" s="12">
        <v>20</v>
      </c>
      <c r="R9" s="12">
        <v>40</v>
      </c>
      <c r="S9" s="13">
        <f>40*8</f>
        <v>320</v>
      </c>
      <c r="T9" s="8"/>
      <c r="U9" s="1" t="s">
        <v>22</v>
      </c>
    </row>
    <row r="10" spans="1:26" ht="15.75" customHeight="1">
      <c r="A10" s="2">
        <v>42583.315226932871</v>
      </c>
      <c r="B10" s="3">
        <v>42583</v>
      </c>
      <c r="C10" s="1">
        <v>508</v>
      </c>
      <c r="D10" s="1" t="s">
        <v>39</v>
      </c>
      <c r="E10" s="1" t="s">
        <v>24</v>
      </c>
      <c r="K10" s="1" t="s">
        <v>35</v>
      </c>
      <c r="L10" s="1">
        <v>8</v>
      </c>
      <c r="M10" s="1" t="s">
        <v>34</v>
      </c>
      <c r="N10" s="1">
        <v>1</v>
      </c>
      <c r="O10" s="1">
        <v>7</v>
      </c>
      <c r="Q10" s="12">
        <v>134</v>
      </c>
      <c r="R10" s="12">
        <v>210</v>
      </c>
      <c r="S10" s="13">
        <f>Table1[[#This Row],["Flat" cars]]*Table1[[#This Row],[Flat load]]+Table1[[#This Row],["Bilevel" cars]]*Table1[[#This Row],[Bilevel load]]</f>
        <v>1604</v>
      </c>
      <c r="T10" s="8"/>
      <c r="U10" s="1" t="s">
        <v>27</v>
      </c>
      <c r="V10" s="1">
        <v>2</v>
      </c>
    </row>
    <row r="11" spans="1:26" ht="15.75" customHeight="1">
      <c r="A11" s="2">
        <v>42583.317199594909</v>
      </c>
      <c r="B11" s="3">
        <v>42583</v>
      </c>
      <c r="C11" s="1">
        <v>510</v>
      </c>
      <c r="D11" s="1" t="s">
        <v>36</v>
      </c>
      <c r="E11" s="1" t="s">
        <v>24</v>
      </c>
      <c r="K11" s="1" t="s">
        <v>35</v>
      </c>
      <c r="L11" s="1">
        <v>5</v>
      </c>
      <c r="M11" s="1" t="s">
        <v>34</v>
      </c>
      <c r="N11" s="1">
        <v>5</v>
      </c>
      <c r="O11" s="1">
        <v>0</v>
      </c>
      <c r="P11" s="1">
        <v>0</v>
      </c>
      <c r="Q11" s="12">
        <v>134</v>
      </c>
      <c r="R11" s="12">
        <v>210</v>
      </c>
      <c r="S11" s="13">
        <f>Table1[[#This Row],["Flat" cars]]*Table1[[#This Row],[Flat load]]+Table1[[#This Row],["Bilevel" cars]]*Table1[[#This Row],[Bilevel load]]</f>
        <v>670</v>
      </c>
      <c r="T11" s="8"/>
      <c r="U11" s="1" t="s">
        <v>27</v>
      </c>
      <c r="V11" s="1">
        <v>5</v>
      </c>
    </row>
    <row r="12" spans="1:26" ht="15.75" customHeight="1">
      <c r="A12" s="2">
        <v>42583.332822800927</v>
      </c>
      <c r="B12" s="3">
        <v>42583</v>
      </c>
      <c r="C12" s="1">
        <v>510</v>
      </c>
      <c r="D12" s="1" t="s">
        <v>40</v>
      </c>
      <c r="E12" s="1" t="s">
        <v>32</v>
      </c>
      <c r="G12" s="1" t="s">
        <v>33</v>
      </c>
      <c r="H12" s="1">
        <v>153</v>
      </c>
      <c r="I12" s="1">
        <v>5</v>
      </c>
      <c r="J12" s="1" t="s">
        <v>26</v>
      </c>
      <c r="N12" s="1">
        <v>5</v>
      </c>
      <c r="O12" s="1">
        <v>0</v>
      </c>
      <c r="P12" s="1">
        <v>0</v>
      </c>
      <c r="Q12" s="12">
        <v>153</v>
      </c>
      <c r="R12" s="12"/>
      <c r="S12" s="13">
        <f>Table1[[#This Row],["Flat" cars]]*Table1[[#This Row],[Flat load]]+Table1[[#This Row],["Bilevel" cars]]*Table1[[#This Row],[Bilevel load]]</f>
        <v>765</v>
      </c>
      <c r="T12" s="8"/>
      <c r="U12" s="1" t="s">
        <v>27</v>
      </c>
      <c r="V12" s="1" t="s">
        <v>41</v>
      </c>
      <c r="W12" s="1" t="s">
        <v>42</v>
      </c>
      <c r="X12" s="4"/>
      <c r="Y12" s="4"/>
      <c r="Z12" s="4"/>
    </row>
    <row r="13" spans="1:26" ht="15.75" customHeight="1">
      <c r="A13" s="2">
        <v>42583.336371898149</v>
      </c>
      <c r="B13" s="3">
        <v>42583</v>
      </c>
      <c r="C13" s="1">
        <v>510</v>
      </c>
      <c r="D13" s="1" t="s">
        <v>23</v>
      </c>
      <c r="E13" s="1" t="s">
        <v>24</v>
      </c>
      <c r="K13" s="1" t="s">
        <v>25</v>
      </c>
      <c r="L13" s="1">
        <v>1</v>
      </c>
      <c r="M13" s="1" t="s">
        <v>26</v>
      </c>
      <c r="N13" s="1">
        <v>5</v>
      </c>
      <c r="O13" s="1">
        <v>0</v>
      </c>
      <c r="P13" s="1">
        <v>0</v>
      </c>
      <c r="Q13" s="12">
        <v>154</v>
      </c>
      <c r="R13" s="12">
        <v>230</v>
      </c>
      <c r="S13" s="13">
        <f>Table1[[#This Row],["Flat" cars]]*Table1[[#This Row],[Flat load]]+Table1[[#This Row],["Bilevel" cars]]*Table1[[#This Row],[Bilevel load]]</f>
        <v>770</v>
      </c>
      <c r="T13" s="8"/>
      <c r="U13" s="1" t="s">
        <v>27</v>
      </c>
      <c r="V13" s="1">
        <v>13</v>
      </c>
      <c r="W13" s="1" t="s">
        <v>34</v>
      </c>
      <c r="X13" s="4"/>
      <c r="Y13" s="4"/>
      <c r="Z13" s="4"/>
    </row>
    <row r="14" spans="1:26" ht="15.75" customHeight="1">
      <c r="A14" s="2">
        <v>42583.342953252315</v>
      </c>
      <c r="B14" s="3">
        <v>42583</v>
      </c>
      <c r="C14" s="1">
        <v>586</v>
      </c>
      <c r="D14" s="1" t="s">
        <v>23</v>
      </c>
      <c r="E14" s="1" t="s">
        <v>32</v>
      </c>
      <c r="G14" s="1" t="s">
        <v>37</v>
      </c>
      <c r="H14" s="1">
        <v>21</v>
      </c>
      <c r="I14" s="1">
        <v>1</v>
      </c>
      <c r="J14" s="1" t="s">
        <v>26</v>
      </c>
      <c r="N14" s="1">
        <v>2</v>
      </c>
      <c r="O14" s="1">
        <v>4</v>
      </c>
      <c r="P14" s="1">
        <v>0</v>
      </c>
      <c r="Q14" s="12">
        <v>40</v>
      </c>
      <c r="R14" s="12">
        <v>40</v>
      </c>
      <c r="S14" s="13">
        <f>Table1[[#This Row],["Flat" cars]]*Table1[[#This Row],[Flat load]]+Table1[[#This Row],["Bilevel" cars]]*Table1[[#This Row],[Bilevel load]]</f>
        <v>240</v>
      </c>
      <c r="T14" s="8"/>
      <c r="U14" s="1" t="s">
        <v>27</v>
      </c>
      <c r="V14" s="1">
        <v>4</v>
      </c>
      <c r="W14" s="1" t="s">
        <v>34</v>
      </c>
      <c r="X14" s="4"/>
      <c r="Y14" s="4"/>
      <c r="Z14" s="4"/>
    </row>
    <row r="15" spans="1:26" ht="15.75" customHeight="1">
      <c r="A15" s="2">
        <v>42583.361074120374</v>
      </c>
      <c r="B15" s="3">
        <v>42583</v>
      </c>
      <c r="C15" s="1">
        <v>504</v>
      </c>
      <c r="D15" s="1" t="s">
        <v>43</v>
      </c>
      <c r="E15" s="1" t="s">
        <v>24</v>
      </c>
      <c r="K15" s="1">
        <v>165</v>
      </c>
      <c r="L15" s="1">
        <v>6</v>
      </c>
      <c r="M15" s="1" t="s">
        <v>34</v>
      </c>
      <c r="N15" s="1">
        <v>2</v>
      </c>
      <c r="O15" s="1">
        <v>3</v>
      </c>
      <c r="S15" s="13">
        <v>165</v>
      </c>
      <c r="T15" s="1" t="s">
        <v>44</v>
      </c>
      <c r="U15" s="1" t="s">
        <v>27</v>
      </c>
      <c r="V15" s="1">
        <v>8</v>
      </c>
      <c r="W15" s="1" t="s">
        <v>34</v>
      </c>
      <c r="X15" s="4"/>
      <c r="Y15" s="4"/>
      <c r="Z15" s="4"/>
    </row>
    <row r="16" spans="1:26" ht="15.75" customHeight="1">
      <c r="A16" s="2">
        <v>42583.376616504625</v>
      </c>
      <c r="B16" s="3">
        <v>42583</v>
      </c>
      <c r="C16" s="1">
        <v>510</v>
      </c>
      <c r="D16" s="1" t="s">
        <v>23</v>
      </c>
      <c r="E16" s="1" t="s">
        <v>24</v>
      </c>
      <c r="K16" s="1" t="s">
        <v>25</v>
      </c>
      <c r="L16" s="1">
        <v>1</v>
      </c>
      <c r="M16" s="1" t="s">
        <v>26</v>
      </c>
      <c r="N16" s="1">
        <v>5</v>
      </c>
      <c r="O16" s="1">
        <v>0</v>
      </c>
      <c r="P16" s="1">
        <v>0</v>
      </c>
      <c r="Q16" s="12">
        <v>154</v>
      </c>
      <c r="R16" s="12">
        <v>230</v>
      </c>
      <c r="S16" s="13">
        <f>Table1[[#This Row],["Flat" cars]]*Table1[[#This Row],[Flat load]]+Table1[[#This Row],["Bilevel" cars]]*Table1[[#This Row],[Bilevel load]]</f>
        <v>770</v>
      </c>
      <c r="T16" s="1" t="s">
        <v>44</v>
      </c>
      <c r="U16" s="1" t="s">
        <v>27</v>
      </c>
      <c r="V16" s="1">
        <v>13</v>
      </c>
      <c r="W16" s="1" t="s">
        <v>34</v>
      </c>
      <c r="X16" s="4"/>
      <c r="Y16" s="4"/>
      <c r="Z16" s="4"/>
    </row>
    <row r="17" spans="1:26" ht="15.75" customHeight="1">
      <c r="A17" s="2">
        <v>42583.38045413194</v>
      </c>
      <c r="B17" s="3">
        <v>42583</v>
      </c>
      <c r="C17" s="1">
        <v>506</v>
      </c>
      <c r="D17" s="1" t="s">
        <v>36</v>
      </c>
      <c r="E17" s="1" t="s">
        <v>32</v>
      </c>
      <c r="G17" s="1" t="s">
        <v>37</v>
      </c>
      <c r="H17" s="1" t="s">
        <v>45</v>
      </c>
      <c r="I17" s="1">
        <v>4</v>
      </c>
      <c r="J17" s="1" t="s">
        <v>26</v>
      </c>
      <c r="N17" s="1">
        <v>0</v>
      </c>
      <c r="O17" s="1" t="s">
        <v>46</v>
      </c>
      <c r="P17" s="1">
        <v>0</v>
      </c>
      <c r="Q17" s="12">
        <v>20</v>
      </c>
      <c r="R17" s="12">
        <v>40</v>
      </c>
      <c r="S17" s="13">
        <f>40*8</f>
        <v>320</v>
      </c>
      <c r="T17" s="1" t="s">
        <v>44</v>
      </c>
      <c r="U17" s="1" t="s">
        <v>22</v>
      </c>
      <c r="W17" s="1" t="s">
        <v>47</v>
      </c>
      <c r="X17" s="4"/>
      <c r="Y17" s="4"/>
      <c r="Z17" s="4"/>
    </row>
    <row r="18" spans="1:26" ht="15.75" customHeight="1">
      <c r="A18" s="2">
        <v>42583.402314560182</v>
      </c>
      <c r="B18" s="3">
        <v>42583</v>
      </c>
      <c r="C18" s="1">
        <v>508</v>
      </c>
      <c r="D18" s="1" t="s">
        <v>39</v>
      </c>
      <c r="E18" s="1" t="s">
        <v>32</v>
      </c>
      <c r="G18" s="1" t="s">
        <v>33</v>
      </c>
      <c r="H18" s="1">
        <v>127</v>
      </c>
      <c r="I18" s="1">
        <v>8</v>
      </c>
      <c r="J18" s="1" t="s">
        <v>48</v>
      </c>
      <c r="N18" s="1">
        <v>1</v>
      </c>
      <c r="O18" s="1">
        <v>7</v>
      </c>
      <c r="P18" s="1">
        <v>0</v>
      </c>
      <c r="Q18" s="12">
        <v>127</v>
      </c>
      <c r="R18" s="12">
        <v>210</v>
      </c>
      <c r="S18" s="13">
        <f>Table1[[#This Row],["Flat" cars]]*Table1[[#This Row],[Flat load]]+Table1[[#This Row],["Bilevel" cars]]*Table1[[#This Row],[Bilevel load]]</f>
        <v>1597</v>
      </c>
      <c r="T18" s="1" t="s">
        <v>49</v>
      </c>
      <c r="U18" s="1" t="s">
        <v>22</v>
      </c>
      <c r="W18" s="1" t="s">
        <v>34</v>
      </c>
      <c r="X18" s="4"/>
      <c r="Y18" s="4"/>
      <c r="Z18" s="4"/>
    </row>
    <row r="19" spans="1:26" ht="15.75" customHeight="1">
      <c r="A19" s="2">
        <v>42583.4126215625</v>
      </c>
      <c r="B19" s="3">
        <v>42583</v>
      </c>
      <c r="C19" s="1">
        <v>508</v>
      </c>
      <c r="D19" s="1" t="s">
        <v>50</v>
      </c>
      <c r="E19" s="1" t="s">
        <v>32</v>
      </c>
      <c r="G19" s="1" t="s">
        <v>33</v>
      </c>
      <c r="I19" s="1">
        <v>8</v>
      </c>
      <c r="J19" s="1" t="s">
        <v>34</v>
      </c>
      <c r="N19" s="1">
        <v>1</v>
      </c>
      <c r="O19" s="1">
        <v>7</v>
      </c>
      <c r="P19" s="1">
        <v>0</v>
      </c>
      <c r="Q19" s="12"/>
      <c r="R19" s="12"/>
      <c r="S19" s="13">
        <f>Table1[[#This Row],["Flat" cars]]*Table1[[#This Row],[Flat load]]+Table1[[#This Row],["Bilevel" cars]]*Table1[[#This Row],[Bilevel load]]</f>
        <v>0</v>
      </c>
      <c r="T19" s="1" t="s">
        <v>49</v>
      </c>
      <c r="U19" s="1" t="s">
        <v>22</v>
      </c>
      <c r="W19" s="1" t="s">
        <v>34</v>
      </c>
      <c r="X19" s="4"/>
      <c r="Y19" s="4"/>
      <c r="Z19" s="4"/>
    </row>
    <row r="20" spans="1:26" ht="15.75" customHeight="1">
      <c r="A20" s="2">
        <v>42583.422464768519</v>
      </c>
      <c r="B20" s="3">
        <v>42583</v>
      </c>
      <c r="C20" s="1">
        <v>508</v>
      </c>
      <c r="D20" s="1" t="s">
        <v>39</v>
      </c>
      <c r="E20" s="1" t="s">
        <v>24</v>
      </c>
      <c r="K20" s="1" t="s">
        <v>35</v>
      </c>
      <c r="L20" s="1">
        <v>8</v>
      </c>
      <c r="M20" s="1" t="s">
        <v>34</v>
      </c>
      <c r="N20" s="1">
        <v>1</v>
      </c>
      <c r="O20" s="1">
        <v>8</v>
      </c>
      <c r="Q20" s="12">
        <v>134</v>
      </c>
      <c r="R20" s="12">
        <v>210</v>
      </c>
      <c r="S20" s="13">
        <f>Table1[[#This Row],["Flat" cars]]*Table1[[#This Row],[Flat load]]+Table1[[#This Row],["Bilevel" cars]]*Table1[[#This Row],[Bilevel load]]</f>
        <v>1814</v>
      </c>
      <c r="T20" s="1" t="s">
        <v>51</v>
      </c>
      <c r="U20" s="1" t="s">
        <v>27</v>
      </c>
      <c r="V20" s="1">
        <v>2</v>
      </c>
      <c r="W20" s="1" t="s">
        <v>34</v>
      </c>
      <c r="X20" s="4"/>
      <c r="Y20" s="4"/>
      <c r="Z20" s="4"/>
    </row>
    <row r="21" spans="1:26" ht="15.75" customHeight="1">
      <c r="A21" s="2">
        <v>42583.517100937504</v>
      </c>
      <c r="B21" s="3">
        <v>42583</v>
      </c>
      <c r="C21" s="1">
        <v>504</v>
      </c>
      <c r="D21" s="1" t="s">
        <v>52</v>
      </c>
      <c r="E21" s="1" t="s">
        <v>24</v>
      </c>
      <c r="K21" s="1" t="s">
        <v>53</v>
      </c>
      <c r="L21" s="1">
        <v>1</v>
      </c>
      <c r="M21" s="1" t="s">
        <v>34</v>
      </c>
      <c r="N21" s="1">
        <v>3</v>
      </c>
      <c r="O21" s="1">
        <v>3</v>
      </c>
      <c r="Q21" s="10">
        <v>114</v>
      </c>
      <c r="R21" s="10">
        <v>180</v>
      </c>
      <c r="S21" s="13">
        <f>Table1[[#This Row],["Flat" cars]]*Table1[[#This Row],[Flat load]]+Table1[[#This Row],["Bilevel" cars]]*Table1[[#This Row],[Bilevel load]]</f>
        <v>882</v>
      </c>
      <c r="T21" s="1" t="s">
        <v>51</v>
      </c>
      <c r="U21" s="1" t="s">
        <v>27</v>
      </c>
      <c r="V21" s="1">
        <v>4</v>
      </c>
      <c r="W21" s="1" t="s">
        <v>47</v>
      </c>
      <c r="X21" s="4"/>
      <c r="Y21" s="4"/>
      <c r="Z21" s="4"/>
    </row>
    <row r="22" spans="1:26" ht="15.75" customHeight="1">
      <c r="A22" s="2">
        <v>42583.655372685185</v>
      </c>
      <c r="B22" s="3">
        <v>42583</v>
      </c>
      <c r="C22" s="1">
        <v>500</v>
      </c>
      <c r="D22" s="1" t="s">
        <v>39</v>
      </c>
      <c r="E22" s="1" t="s">
        <v>24</v>
      </c>
      <c r="K22" s="1" t="s">
        <v>54</v>
      </c>
      <c r="L22" s="1">
        <v>3</v>
      </c>
      <c r="M22" s="1" t="s">
        <v>26</v>
      </c>
      <c r="N22" s="1">
        <v>5</v>
      </c>
      <c r="O22" s="1">
        <v>0</v>
      </c>
      <c r="P22" s="1">
        <v>0</v>
      </c>
      <c r="Q22" s="12">
        <v>57</v>
      </c>
      <c r="R22" s="12">
        <v>90</v>
      </c>
      <c r="S22" s="13">
        <f>Table1[[#This Row],["Flat" cars]]*Table1[[#This Row],[Flat load]]+Table1[[#This Row],["Bilevel" cars]]*Table1[[#This Row],[Bilevel load]]</f>
        <v>285</v>
      </c>
      <c r="T22" s="1" t="s">
        <v>44</v>
      </c>
      <c r="U22" s="1" t="s">
        <v>22</v>
      </c>
      <c r="W22" s="1" t="s">
        <v>34</v>
      </c>
      <c r="X22" s="1" t="s">
        <v>55</v>
      </c>
      <c r="Y22" s="1" t="s">
        <v>56</v>
      </c>
      <c r="Z22" s="1" t="s">
        <v>57</v>
      </c>
    </row>
    <row r="23" spans="1:26" ht="15.75" customHeight="1">
      <c r="A23" s="2">
        <v>42583.692123576388</v>
      </c>
      <c r="B23" s="3">
        <v>42583</v>
      </c>
      <c r="C23" s="1">
        <v>508</v>
      </c>
      <c r="D23" s="1" t="s">
        <v>31</v>
      </c>
      <c r="E23" s="1" t="s">
        <v>24</v>
      </c>
      <c r="K23" s="1" t="s">
        <v>53</v>
      </c>
      <c r="L23" s="1">
        <v>4</v>
      </c>
      <c r="M23" s="1" t="s">
        <v>26</v>
      </c>
      <c r="N23" s="1">
        <v>0</v>
      </c>
      <c r="O23" s="1">
        <v>7</v>
      </c>
      <c r="P23" s="1">
        <v>0</v>
      </c>
      <c r="Q23" s="10">
        <v>114</v>
      </c>
      <c r="R23" s="10">
        <v>180</v>
      </c>
      <c r="S23" s="13">
        <f>Table1[[#This Row],["Flat" cars]]*Table1[[#This Row],[Flat load]]+Table1[[#This Row],["Bilevel" cars]]*Table1[[#This Row],[Bilevel load]]</f>
        <v>1260</v>
      </c>
      <c r="T23" s="1" t="s">
        <v>44</v>
      </c>
      <c r="U23" s="1" t="s">
        <v>27</v>
      </c>
      <c r="W23" s="1" t="s">
        <v>34</v>
      </c>
      <c r="X23" s="1" t="s">
        <v>58</v>
      </c>
      <c r="Y23" s="1" t="s">
        <v>59</v>
      </c>
      <c r="Z23" s="1" t="s">
        <v>57</v>
      </c>
    </row>
    <row r="24" spans="1:26" ht="15.75" customHeight="1">
      <c r="A24" s="2">
        <v>42584.32131388889</v>
      </c>
      <c r="B24" s="3">
        <v>42584</v>
      </c>
      <c r="C24" s="1">
        <v>506</v>
      </c>
      <c r="D24" s="1" t="s">
        <v>39</v>
      </c>
      <c r="E24" s="1" t="s">
        <v>24</v>
      </c>
      <c r="K24" s="1" t="s">
        <v>30</v>
      </c>
      <c r="L24" s="1">
        <v>4</v>
      </c>
      <c r="M24" s="1" t="s">
        <v>26</v>
      </c>
      <c r="N24" s="1">
        <v>0</v>
      </c>
      <c r="O24" s="1">
        <v>6</v>
      </c>
      <c r="P24" s="1">
        <v>0</v>
      </c>
      <c r="Q24" s="12">
        <v>91</v>
      </c>
      <c r="R24" s="12">
        <v>144</v>
      </c>
      <c r="S24" s="13">
        <f>Table1[[#This Row],["Flat" cars]]*Table1[[#This Row],[Flat load]]+Table1[[#This Row],["Bilevel" cars]]*Table1[[#This Row],[Bilevel load]]</f>
        <v>864</v>
      </c>
      <c r="T24" s="1" t="s">
        <v>44</v>
      </c>
      <c r="U24" s="1" t="s">
        <v>22</v>
      </c>
      <c r="W24" s="1" t="s">
        <v>34</v>
      </c>
      <c r="X24" s="1" t="s">
        <v>60</v>
      </c>
      <c r="Y24" s="1" t="s">
        <v>61</v>
      </c>
      <c r="Z24" s="1" t="s">
        <v>57</v>
      </c>
    </row>
    <row r="25" spans="1:26" ht="15.75" customHeight="1">
      <c r="A25" s="2">
        <v>42584.326992488423</v>
      </c>
      <c r="B25" s="3">
        <v>42584</v>
      </c>
      <c r="C25" s="1">
        <v>510</v>
      </c>
      <c r="D25" s="1" t="s">
        <v>52</v>
      </c>
      <c r="E25" s="1" t="s">
        <v>24</v>
      </c>
      <c r="K25" s="1" t="s">
        <v>25</v>
      </c>
      <c r="L25" s="1">
        <v>3</v>
      </c>
      <c r="M25" s="1" t="s">
        <v>26</v>
      </c>
      <c r="N25" s="1">
        <v>5</v>
      </c>
      <c r="O25" s="1">
        <v>0</v>
      </c>
      <c r="P25" s="1">
        <v>0</v>
      </c>
      <c r="Q25" s="12">
        <v>154</v>
      </c>
      <c r="R25" s="12">
        <v>230</v>
      </c>
      <c r="S25" s="13">
        <f>Table1[[#This Row],["Flat" cars]]*Table1[[#This Row],[Flat load]]+Table1[[#This Row],["Bilevel" cars]]*Table1[[#This Row],[Bilevel load]]</f>
        <v>770</v>
      </c>
      <c r="T25" s="1" t="s">
        <v>44</v>
      </c>
      <c r="U25" s="1" t="s">
        <v>27</v>
      </c>
      <c r="V25" s="1" t="s">
        <v>62</v>
      </c>
      <c r="W25" s="1" t="s">
        <v>47</v>
      </c>
      <c r="X25" s="1" t="s">
        <v>55</v>
      </c>
      <c r="Y25" s="1" t="s">
        <v>61</v>
      </c>
      <c r="Z25" s="1" t="s">
        <v>57</v>
      </c>
    </row>
    <row r="26" spans="1:26" ht="15.75" customHeight="1">
      <c r="A26" s="2">
        <v>42584.33713886574</v>
      </c>
      <c r="B26" s="3">
        <v>42584</v>
      </c>
      <c r="C26" s="1">
        <v>510</v>
      </c>
      <c r="D26" s="1" t="s">
        <v>36</v>
      </c>
      <c r="E26" s="1" t="s">
        <v>24</v>
      </c>
      <c r="K26" s="1" t="s">
        <v>35</v>
      </c>
      <c r="L26" s="1">
        <v>1</v>
      </c>
      <c r="M26" s="1" t="s">
        <v>34</v>
      </c>
      <c r="N26" s="1" t="s">
        <v>63</v>
      </c>
      <c r="O26" s="1" t="s">
        <v>63</v>
      </c>
      <c r="P26" s="1">
        <v>0</v>
      </c>
      <c r="Q26" s="12">
        <v>134</v>
      </c>
      <c r="R26" s="12">
        <v>210</v>
      </c>
      <c r="S26" s="13"/>
      <c r="T26" s="1" t="s">
        <v>44</v>
      </c>
      <c r="U26" s="1" t="s">
        <v>27</v>
      </c>
      <c r="V26" s="1">
        <v>15</v>
      </c>
      <c r="W26" s="1" t="s">
        <v>34</v>
      </c>
      <c r="Y26" s="1" t="s">
        <v>59</v>
      </c>
    </row>
    <row r="27" spans="1:26" ht="15.75" customHeight="1">
      <c r="A27" s="2">
        <v>42584.337756203706</v>
      </c>
      <c r="B27" s="3">
        <v>42584</v>
      </c>
      <c r="C27" s="1">
        <v>508</v>
      </c>
      <c r="D27" s="1" t="s">
        <v>39</v>
      </c>
      <c r="E27" s="1" t="s">
        <v>24</v>
      </c>
      <c r="K27" s="1" t="s">
        <v>35</v>
      </c>
      <c r="L27" s="1">
        <v>8</v>
      </c>
      <c r="M27" s="1" t="s">
        <v>34</v>
      </c>
      <c r="N27" s="1">
        <v>0</v>
      </c>
      <c r="O27" s="1">
        <v>8</v>
      </c>
      <c r="Q27" s="12">
        <v>134</v>
      </c>
      <c r="R27" s="12">
        <v>210</v>
      </c>
      <c r="S27" s="13">
        <f>Table1[[#This Row],["Flat" cars]]*Table1[[#This Row],[Flat load]]+Table1[[#This Row],["Bilevel" cars]]*Table1[[#This Row],[Bilevel load]]</f>
        <v>1680</v>
      </c>
      <c r="T27" s="1" t="s">
        <v>51</v>
      </c>
      <c r="U27" s="1" t="s">
        <v>27</v>
      </c>
      <c r="V27" s="1">
        <v>5</v>
      </c>
      <c r="W27" s="1" t="s">
        <v>34</v>
      </c>
    </row>
    <row r="28" spans="1:26" ht="15.75" customHeight="1">
      <c r="A28" s="2">
        <v>42584.343049189818</v>
      </c>
      <c r="B28" s="3">
        <v>42584</v>
      </c>
      <c r="C28" s="1">
        <v>510</v>
      </c>
      <c r="D28" s="1" t="s">
        <v>23</v>
      </c>
      <c r="E28" s="1" t="s">
        <v>24</v>
      </c>
      <c r="K28" s="1" t="s">
        <v>25</v>
      </c>
      <c r="L28" s="1">
        <v>1</v>
      </c>
      <c r="M28" s="1" t="s">
        <v>26</v>
      </c>
      <c r="N28" s="1">
        <v>5</v>
      </c>
      <c r="O28" s="1">
        <v>0</v>
      </c>
      <c r="P28" s="1">
        <v>0</v>
      </c>
      <c r="Q28" s="12">
        <v>154</v>
      </c>
      <c r="R28" s="12">
        <v>230</v>
      </c>
      <c r="S28" s="13">
        <f>Table1[[#This Row],["Flat" cars]]*Table1[[#This Row],[Flat load]]+Table1[[#This Row],["Bilevel" cars]]*Table1[[#This Row],[Bilevel load]]</f>
        <v>770</v>
      </c>
      <c r="T28" s="1" t="s">
        <v>44</v>
      </c>
      <c r="U28" s="1" t="s">
        <v>27</v>
      </c>
      <c r="V28" s="1">
        <v>15</v>
      </c>
      <c r="W28" s="1" t="s">
        <v>64</v>
      </c>
      <c r="X28" s="1" t="s">
        <v>55</v>
      </c>
      <c r="Y28" s="1" t="s">
        <v>61</v>
      </c>
      <c r="Z28" s="1" t="s">
        <v>57</v>
      </c>
    </row>
    <row r="29" spans="1:26" ht="15.75" customHeight="1">
      <c r="A29" s="2">
        <v>42584.351796793984</v>
      </c>
      <c r="B29" s="3">
        <v>42584</v>
      </c>
      <c r="C29" s="1">
        <v>506</v>
      </c>
      <c r="D29" s="1" t="s">
        <v>31</v>
      </c>
      <c r="E29" s="1" t="s">
        <v>24</v>
      </c>
      <c r="K29" s="1" t="s">
        <v>30</v>
      </c>
      <c r="L29" s="1">
        <v>1</v>
      </c>
      <c r="M29" s="1" t="s">
        <v>26</v>
      </c>
      <c r="N29" s="1">
        <v>0</v>
      </c>
      <c r="O29" s="1">
        <v>7</v>
      </c>
      <c r="P29" s="1">
        <v>0</v>
      </c>
      <c r="Q29" s="12">
        <v>91</v>
      </c>
      <c r="R29" s="12">
        <v>144</v>
      </c>
      <c r="S29" s="13">
        <f>Table1[[#This Row],["Flat" cars]]*Table1[[#This Row],[Flat load]]+Table1[[#This Row],["Bilevel" cars]]*Table1[[#This Row],[Bilevel load]]</f>
        <v>1008</v>
      </c>
      <c r="T29" s="1" t="s">
        <v>44</v>
      </c>
      <c r="U29" s="1" t="s">
        <v>22</v>
      </c>
      <c r="W29" s="1" t="s">
        <v>34</v>
      </c>
      <c r="X29" s="1" t="s">
        <v>65</v>
      </c>
    </row>
    <row r="30" spans="1:26" ht="15.75" customHeight="1">
      <c r="A30" s="2">
        <v>42584.381715474534</v>
      </c>
      <c r="B30" s="3">
        <v>42584</v>
      </c>
      <c r="C30" s="1">
        <v>506</v>
      </c>
      <c r="D30" s="1" t="s">
        <v>36</v>
      </c>
      <c r="E30" s="1" t="s">
        <v>24</v>
      </c>
      <c r="K30" s="1" t="s">
        <v>54</v>
      </c>
      <c r="L30" s="1">
        <v>4</v>
      </c>
      <c r="M30" s="1" t="s">
        <v>26</v>
      </c>
      <c r="N30" s="1">
        <v>0</v>
      </c>
      <c r="O30" s="1">
        <v>8</v>
      </c>
      <c r="P30" s="1">
        <v>0</v>
      </c>
      <c r="Q30" s="12">
        <v>57</v>
      </c>
      <c r="R30" s="12">
        <v>90</v>
      </c>
      <c r="S30" s="13">
        <f>Table1[[#This Row],["Flat" cars]]*Table1[[#This Row],[Flat load]]+Table1[[#This Row],["Bilevel" cars]]*Table1[[#This Row],[Bilevel load]]</f>
        <v>720</v>
      </c>
      <c r="T30" s="1" t="s">
        <v>44</v>
      </c>
      <c r="U30" s="1" t="s">
        <v>22</v>
      </c>
      <c r="W30" s="1" t="s">
        <v>34</v>
      </c>
      <c r="X30" s="1" t="s">
        <v>55</v>
      </c>
      <c r="Y30" s="1" t="s">
        <v>61</v>
      </c>
      <c r="Z30" s="1" t="s">
        <v>57</v>
      </c>
    </row>
    <row r="31" spans="1:26" ht="15.75" customHeight="1">
      <c r="A31" s="2">
        <v>42584.432028333336</v>
      </c>
      <c r="B31" s="3">
        <v>42584</v>
      </c>
      <c r="C31" s="1">
        <v>504</v>
      </c>
      <c r="D31" s="1" t="s">
        <v>52</v>
      </c>
      <c r="E31" s="1" t="s">
        <v>24</v>
      </c>
      <c r="K31" s="1" t="s">
        <v>30</v>
      </c>
      <c r="L31" s="1">
        <v>1</v>
      </c>
      <c r="M31" s="1" t="s">
        <v>26</v>
      </c>
      <c r="N31" s="1">
        <v>2</v>
      </c>
      <c r="O31" s="1">
        <v>4</v>
      </c>
      <c r="Q31" s="12">
        <v>91</v>
      </c>
      <c r="R31" s="12">
        <v>144</v>
      </c>
      <c r="S31" s="13">
        <f>Table1[[#This Row],["Flat" cars]]*Table1[[#This Row],[Flat load]]+Table1[[#This Row],["Bilevel" cars]]*Table1[[#This Row],[Bilevel load]]</f>
        <v>758</v>
      </c>
      <c r="T31" s="1" t="s">
        <v>49</v>
      </c>
      <c r="U31" s="1" t="s">
        <v>27</v>
      </c>
      <c r="V31" s="1" t="s">
        <v>66</v>
      </c>
      <c r="W31" s="1" t="s">
        <v>34</v>
      </c>
      <c r="X31" s="1" t="s">
        <v>67</v>
      </c>
      <c r="Y31" s="1" t="s">
        <v>59</v>
      </c>
      <c r="Z31" s="1" t="s">
        <v>57</v>
      </c>
    </row>
    <row r="32" spans="1:26" ht="15.75" customHeight="1">
      <c r="A32" s="2">
        <v>42584.450921342592</v>
      </c>
      <c r="B32" s="3">
        <v>42584</v>
      </c>
      <c r="C32" s="1">
        <v>506</v>
      </c>
      <c r="D32" s="1" t="s">
        <v>31</v>
      </c>
      <c r="E32" s="1" t="s">
        <v>24</v>
      </c>
      <c r="K32" s="1" t="s">
        <v>30</v>
      </c>
      <c r="L32" s="1">
        <v>4</v>
      </c>
      <c r="M32" s="1" t="s">
        <v>26</v>
      </c>
      <c r="N32" s="1">
        <v>0</v>
      </c>
      <c r="O32" s="1">
        <v>7</v>
      </c>
      <c r="P32" s="1">
        <v>0</v>
      </c>
      <c r="Q32" s="12">
        <v>91</v>
      </c>
      <c r="R32" s="12">
        <v>144</v>
      </c>
      <c r="S32" s="13">
        <f>Table1[[#This Row],["Flat" cars]]*Table1[[#This Row],[Flat load]]+Table1[[#This Row],["Bilevel" cars]]*Table1[[#This Row],[Bilevel load]]</f>
        <v>1008</v>
      </c>
      <c r="T32" s="1" t="s">
        <v>49</v>
      </c>
      <c r="U32" s="1" t="s">
        <v>22</v>
      </c>
      <c r="W32" s="1" t="s">
        <v>34</v>
      </c>
      <c r="X32" s="1" t="s">
        <v>68</v>
      </c>
      <c r="Y32" s="1" t="s">
        <v>56</v>
      </c>
      <c r="Z32" s="1" t="s">
        <v>57</v>
      </c>
    </row>
    <row r="33" spans="1:26" ht="15.75" customHeight="1">
      <c r="A33" s="2">
        <v>42584.601960069442</v>
      </c>
      <c r="B33" s="3">
        <v>42584</v>
      </c>
      <c r="C33" s="1">
        <v>502</v>
      </c>
      <c r="D33" s="1" t="s">
        <v>29</v>
      </c>
      <c r="E33" s="1" t="s">
        <v>32</v>
      </c>
      <c r="G33" s="1" t="s">
        <v>69</v>
      </c>
      <c r="H33" s="1">
        <v>52</v>
      </c>
      <c r="I33" s="1">
        <v>6</v>
      </c>
      <c r="J33" s="1" t="s">
        <v>26</v>
      </c>
      <c r="N33" s="1">
        <v>5</v>
      </c>
      <c r="O33" s="1">
        <v>3</v>
      </c>
      <c r="P33" s="1">
        <v>0</v>
      </c>
      <c r="Q33" s="12">
        <f>Table1[[#This Row],[Bilevel load]]/180*114</f>
        <v>65.86666666666666</v>
      </c>
      <c r="R33" s="12">
        <f>(52/90)*180</f>
        <v>103.99999999999999</v>
      </c>
      <c r="S33" s="13">
        <f>Table1[[#This Row],["Flat" cars]]*Table1[[#This Row],[Flat load]]+Table1[[#This Row],["Bilevel" cars]]*Table1[[#This Row],[Bilevel load]]</f>
        <v>641.33333333333326</v>
      </c>
      <c r="T33" s="1" t="s">
        <v>49</v>
      </c>
      <c r="U33" s="1" t="s">
        <v>27</v>
      </c>
      <c r="V33" s="1">
        <v>4</v>
      </c>
      <c r="W33" s="1" t="s">
        <v>34</v>
      </c>
      <c r="X33" s="1" t="s">
        <v>60</v>
      </c>
      <c r="Y33" s="1" t="s">
        <v>56</v>
      </c>
      <c r="Z33" s="1" t="s">
        <v>57</v>
      </c>
    </row>
    <row r="34" spans="1:26" ht="15.75" customHeight="1">
      <c r="A34" s="2">
        <v>42584.616139027778</v>
      </c>
      <c r="B34" s="3">
        <v>42584</v>
      </c>
      <c r="C34" s="1">
        <v>508</v>
      </c>
      <c r="D34" s="1" t="s">
        <v>31</v>
      </c>
      <c r="E34" s="1" t="s">
        <v>24</v>
      </c>
      <c r="K34" s="1" t="s">
        <v>53</v>
      </c>
      <c r="L34" s="1">
        <v>7</v>
      </c>
      <c r="M34" s="1" t="s">
        <v>26</v>
      </c>
      <c r="N34" s="1">
        <v>0</v>
      </c>
      <c r="O34" s="1">
        <v>8</v>
      </c>
      <c r="P34" s="1">
        <v>0</v>
      </c>
      <c r="Q34" s="10">
        <v>114</v>
      </c>
      <c r="R34" s="10">
        <v>180</v>
      </c>
      <c r="S34" s="13">
        <f>Table1[[#This Row],["Flat" cars]]*Table1[[#This Row],[Flat load]]+Table1[[#This Row],["Bilevel" cars]]*Table1[[#This Row],[Bilevel load]]</f>
        <v>1440</v>
      </c>
      <c r="T34" s="1" t="s">
        <v>44</v>
      </c>
      <c r="U34" s="1" t="s">
        <v>22</v>
      </c>
      <c r="W34" s="1" t="s">
        <v>34</v>
      </c>
      <c r="X34" s="1" t="s">
        <v>68</v>
      </c>
      <c r="Y34" s="1" t="s">
        <v>70</v>
      </c>
      <c r="Z34" s="1" t="s">
        <v>57</v>
      </c>
    </row>
    <row r="35" spans="1:26" ht="15.75" customHeight="1">
      <c r="A35" s="2">
        <v>42584.674664004633</v>
      </c>
      <c r="B35" s="3">
        <v>42585</v>
      </c>
      <c r="C35" s="1">
        <v>508</v>
      </c>
      <c r="D35" s="1" t="s">
        <v>39</v>
      </c>
      <c r="E35" s="1" t="s">
        <v>32</v>
      </c>
      <c r="G35" s="1" t="s">
        <v>69</v>
      </c>
      <c r="H35" s="1">
        <v>88</v>
      </c>
      <c r="I35" s="1">
        <v>1</v>
      </c>
      <c r="J35" s="1" t="s">
        <v>48</v>
      </c>
      <c r="N35" s="1">
        <v>0</v>
      </c>
      <c r="O35" s="1">
        <v>8</v>
      </c>
      <c r="P35" s="1">
        <v>0</v>
      </c>
      <c r="Q35" s="12">
        <f>Table1[[#This Row],[Bilevel load]]/180*114</f>
        <v>111.46666666666667</v>
      </c>
      <c r="R35" s="12">
        <f>Table1[[#This Row],[How many passengers did you count?]]/90*180</f>
        <v>176</v>
      </c>
      <c r="S35" s="13">
        <f>Table1[[#This Row],["Flat" cars]]*Table1[[#This Row],[Flat load]]+Table1[[#This Row],["Bilevel" cars]]*Table1[[#This Row],[Bilevel load]]</f>
        <v>1408</v>
      </c>
      <c r="T35" s="1" t="s">
        <v>49</v>
      </c>
      <c r="U35" s="1" t="s">
        <v>27</v>
      </c>
      <c r="V35" s="1">
        <v>6</v>
      </c>
      <c r="W35" s="1" t="s">
        <v>34</v>
      </c>
      <c r="X35" s="1" t="s">
        <v>68</v>
      </c>
      <c r="Y35" s="1" t="s">
        <v>70</v>
      </c>
      <c r="Z35" s="1" t="s">
        <v>57</v>
      </c>
    </row>
    <row r="36" spans="1:26" ht="15.75" customHeight="1">
      <c r="A36" s="2">
        <v>42584.675858333329</v>
      </c>
      <c r="B36" s="3">
        <v>42583</v>
      </c>
      <c r="C36" s="1">
        <v>552</v>
      </c>
      <c r="D36" s="1" t="s">
        <v>39</v>
      </c>
      <c r="E36" s="1" t="s">
        <v>32</v>
      </c>
      <c r="G36" s="1" t="s">
        <v>33</v>
      </c>
      <c r="H36" s="1">
        <v>55</v>
      </c>
      <c r="I36" s="1">
        <v>8</v>
      </c>
      <c r="J36" s="1" t="s">
        <v>34</v>
      </c>
      <c r="N36" s="1">
        <v>5</v>
      </c>
      <c r="O36" s="1">
        <v>0</v>
      </c>
      <c r="P36" s="1">
        <v>2</v>
      </c>
      <c r="Q36" s="12">
        <v>55</v>
      </c>
      <c r="R36" s="12"/>
      <c r="S36" s="13">
        <f>Table1[[#This Row],["Flat" cars]]*Table1[[#This Row],[Flat load]]+Table1[[#This Row],["Bilevel" cars]]*Table1[[#This Row],[Bilevel load]]-Table1[[#This Row],[Closed cars]]*Table1[[#This Row],[Flat load]]</f>
        <v>165</v>
      </c>
      <c r="T36" s="1" t="s">
        <v>49</v>
      </c>
      <c r="U36" s="1" t="s">
        <v>27</v>
      </c>
      <c r="V36" s="1">
        <v>7</v>
      </c>
      <c r="W36" s="1" t="s">
        <v>34</v>
      </c>
      <c r="X36" s="1" t="s">
        <v>55</v>
      </c>
      <c r="Y36" s="1" t="s">
        <v>56</v>
      </c>
      <c r="Z36" s="1" t="s">
        <v>57</v>
      </c>
    </row>
    <row r="37" spans="1:26" ht="15.75" customHeight="1">
      <c r="A37" s="2">
        <v>42584.67666636574</v>
      </c>
      <c r="B37" s="3">
        <v>42584</v>
      </c>
      <c r="C37" s="1">
        <v>552</v>
      </c>
      <c r="D37" s="1" t="s">
        <v>39</v>
      </c>
      <c r="E37" s="1" t="s">
        <v>32</v>
      </c>
      <c r="G37" s="1" t="s">
        <v>33</v>
      </c>
      <c r="H37" s="1">
        <v>42</v>
      </c>
      <c r="I37" s="1">
        <v>5</v>
      </c>
      <c r="J37" s="1" t="s">
        <v>34</v>
      </c>
      <c r="N37" s="1">
        <v>5</v>
      </c>
      <c r="O37" s="1">
        <v>0</v>
      </c>
      <c r="P37" s="1">
        <v>2</v>
      </c>
      <c r="Q37" s="12">
        <v>42</v>
      </c>
      <c r="R37" s="12"/>
      <c r="S37" s="13">
        <f>Table1[[#This Row],["Flat" cars]]*Table1[[#This Row],[Flat load]]+Table1[[#This Row],["Bilevel" cars]]*Table1[[#This Row],[Bilevel load]]-Table1[[#This Row],[Closed cars]]*Table1[[#This Row],[Flat load]]</f>
        <v>126</v>
      </c>
      <c r="T37" s="1" t="s">
        <v>49</v>
      </c>
      <c r="U37" s="1" t="s">
        <v>27</v>
      </c>
      <c r="V37" s="1">
        <v>9</v>
      </c>
      <c r="W37" s="1" t="s">
        <v>34</v>
      </c>
      <c r="X37" s="1" t="s">
        <v>55</v>
      </c>
      <c r="Y37" s="1" t="s">
        <v>56</v>
      </c>
      <c r="Z37" s="1" t="s">
        <v>57</v>
      </c>
    </row>
    <row r="38" spans="1:26" ht="15.75" customHeight="1">
      <c r="A38" s="2">
        <v>42585.233735185189</v>
      </c>
      <c r="B38" s="3">
        <v>42585</v>
      </c>
      <c r="C38" s="1">
        <v>502</v>
      </c>
      <c r="D38" s="1" t="s">
        <v>29</v>
      </c>
      <c r="E38" s="1" t="s">
        <v>32</v>
      </c>
      <c r="G38" s="1" t="s">
        <v>69</v>
      </c>
      <c r="H38" s="1">
        <v>45</v>
      </c>
      <c r="I38" s="1">
        <v>6</v>
      </c>
      <c r="J38" s="1" t="s">
        <v>26</v>
      </c>
      <c r="N38" s="1">
        <v>5</v>
      </c>
      <c r="O38" s="1">
        <v>2</v>
      </c>
      <c r="P38" s="1">
        <v>0</v>
      </c>
      <c r="Q38" s="12">
        <f>90/180*114</f>
        <v>57</v>
      </c>
      <c r="R38" s="12">
        <f>45/90*180</f>
        <v>90</v>
      </c>
      <c r="S38" s="13">
        <f>Table1[[#This Row],["Flat" cars]]*Table1[[#This Row],[Flat load]]+Table1[[#This Row],["Bilevel" cars]]*Table1[[#This Row],[Bilevel load]]</f>
        <v>465</v>
      </c>
      <c r="T38" s="1" t="s">
        <v>49</v>
      </c>
      <c r="U38" s="1" t="s">
        <v>27</v>
      </c>
      <c r="V38" s="1">
        <v>2</v>
      </c>
      <c r="W38" s="1" t="s">
        <v>34</v>
      </c>
      <c r="X38" s="1" t="s">
        <v>60</v>
      </c>
      <c r="Y38" s="1" t="s">
        <v>56</v>
      </c>
      <c r="Z38" s="1" t="s">
        <v>57</v>
      </c>
    </row>
    <row r="39" spans="1:26" ht="15.75" customHeight="1">
      <c r="A39" s="2">
        <v>42585.282408981482</v>
      </c>
      <c r="B39" s="3">
        <v>42585</v>
      </c>
      <c r="C39" s="1">
        <v>506</v>
      </c>
      <c r="D39" s="1" t="s">
        <v>31</v>
      </c>
      <c r="E39" s="1" t="s">
        <v>24</v>
      </c>
      <c r="K39" s="1" t="s">
        <v>30</v>
      </c>
      <c r="L39" s="1">
        <v>1</v>
      </c>
      <c r="M39" s="1" t="s">
        <v>26</v>
      </c>
      <c r="N39" s="1">
        <v>0</v>
      </c>
      <c r="O39" s="1">
        <v>7</v>
      </c>
      <c r="P39" s="1">
        <v>0</v>
      </c>
      <c r="Q39" s="12">
        <v>91</v>
      </c>
      <c r="R39" s="12">
        <v>144</v>
      </c>
      <c r="S39" s="13">
        <f>Table1[[#This Row],["Flat" cars]]*Table1[[#This Row],[Flat load]]+Table1[[#This Row],["Bilevel" cars]]*Table1[[#This Row],[Bilevel load]]</f>
        <v>1008</v>
      </c>
      <c r="T39" s="1" t="s">
        <v>44</v>
      </c>
      <c r="U39" s="1" t="s">
        <v>22</v>
      </c>
      <c r="W39" s="1" t="s">
        <v>34</v>
      </c>
      <c r="X39" s="1" t="s">
        <v>71</v>
      </c>
    </row>
    <row r="40" spans="1:26" ht="15.75" customHeight="1">
      <c r="A40" s="2">
        <v>42585.297041863421</v>
      </c>
      <c r="B40" s="3">
        <v>42585</v>
      </c>
      <c r="C40" s="1">
        <v>508</v>
      </c>
      <c r="D40" s="1" t="s">
        <v>31</v>
      </c>
      <c r="E40" s="1" t="s">
        <v>24</v>
      </c>
      <c r="K40" s="1" t="s">
        <v>30</v>
      </c>
      <c r="L40" s="1">
        <v>5</v>
      </c>
      <c r="M40" s="1" t="s">
        <v>26</v>
      </c>
      <c r="N40" s="1">
        <v>0</v>
      </c>
      <c r="O40" s="1">
        <v>8</v>
      </c>
      <c r="P40" s="1">
        <v>0</v>
      </c>
      <c r="Q40" s="12">
        <v>91</v>
      </c>
      <c r="R40" s="12">
        <v>144</v>
      </c>
      <c r="S40" s="13">
        <f>Table1[[#This Row],["Flat" cars]]*Table1[[#This Row],[Flat load]]+Table1[[#This Row],["Bilevel" cars]]*Table1[[#This Row],[Bilevel load]]</f>
        <v>1152</v>
      </c>
      <c r="T40" s="1" t="s">
        <v>49</v>
      </c>
      <c r="U40" s="1" t="s">
        <v>22</v>
      </c>
      <c r="W40" s="1" t="s">
        <v>34</v>
      </c>
      <c r="X40" s="1" t="s">
        <v>71</v>
      </c>
      <c r="Y40" s="1" t="s">
        <v>61</v>
      </c>
      <c r="Z40" s="1" t="s">
        <v>57</v>
      </c>
    </row>
    <row r="41" spans="1:26" ht="15.75" customHeight="1">
      <c r="A41" s="2">
        <v>42585.298531712964</v>
      </c>
      <c r="B41" s="3">
        <v>42585</v>
      </c>
      <c r="C41" s="1">
        <v>506</v>
      </c>
      <c r="D41" s="1" t="s">
        <v>52</v>
      </c>
      <c r="E41" s="1" t="s">
        <v>24</v>
      </c>
      <c r="K41" s="1" t="s">
        <v>30</v>
      </c>
      <c r="L41" s="1">
        <v>1</v>
      </c>
      <c r="M41" s="1" t="s">
        <v>26</v>
      </c>
      <c r="N41" s="1">
        <v>0</v>
      </c>
      <c r="O41" s="1" t="s">
        <v>72</v>
      </c>
      <c r="Q41" s="12">
        <v>91</v>
      </c>
      <c r="R41" s="12">
        <v>144</v>
      </c>
      <c r="S41" s="13">
        <f>6*Table1[[#This Row],[Bilevel load]]</f>
        <v>864</v>
      </c>
      <c r="T41" s="1" t="s">
        <v>49</v>
      </c>
      <c r="U41" s="1" t="s">
        <v>22</v>
      </c>
      <c r="W41" s="1" t="s">
        <v>34</v>
      </c>
      <c r="X41" s="1" t="s">
        <v>60</v>
      </c>
      <c r="Y41" s="1" t="s">
        <v>61</v>
      </c>
      <c r="Z41" s="1" t="s">
        <v>57</v>
      </c>
    </row>
    <row r="42" spans="1:26" ht="15.75" customHeight="1">
      <c r="A42" s="2">
        <v>42585.311764687503</v>
      </c>
      <c r="B42" s="3">
        <v>42585</v>
      </c>
      <c r="C42" s="1">
        <v>508</v>
      </c>
      <c r="D42" s="1" t="s">
        <v>31</v>
      </c>
      <c r="E42" s="1" t="s">
        <v>24</v>
      </c>
      <c r="K42" s="1" t="s">
        <v>30</v>
      </c>
      <c r="L42" s="1">
        <v>8</v>
      </c>
      <c r="M42" s="1" t="s">
        <v>34</v>
      </c>
      <c r="N42" s="1">
        <v>0</v>
      </c>
      <c r="O42" s="1">
        <v>8</v>
      </c>
      <c r="P42" s="1">
        <v>0</v>
      </c>
      <c r="Q42" s="12">
        <v>91</v>
      </c>
      <c r="R42" s="12">
        <v>144</v>
      </c>
      <c r="S42" s="13">
        <f>Table1[[#This Row],["Flat" cars]]*Table1[[#This Row],[Flat load]]+Table1[[#This Row],["Bilevel" cars]]*Table1[[#This Row],[Bilevel load]]</f>
        <v>1152</v>
      </c>
      <c r="T42" s="1" t="s">
        <v>44</v>
      </c>
      <c r="U42" s="1" t="s">
        <v>27</v>
      </c>
      <c r="V42" s="1">
        <v>6</v>
      </c>
      <c r="W42" s="1" t="s">
        <v>34</v>
      </c>
      <c r="X42" s="1" t="s">
        <v>71</v>
      </c>
      <c r="Y42" s="1" t="s">
        <v>61</v>
      </c>
      <c r="Z42" s="1" t="s">
        <v>57</v>
      </c>
    </row>
    <row r="43" spans="1:26" ht="15.75" customHeight="1">
      <c r="A43" s="2">
        <v>42585.316296585646</v>
      </c>
      <c r="B43" s="3">
        <v>42585</v>
      </c>
      <c r="C43" s="1">
        <v>500</v>
      </c>
      <c r="D43" s="1" t="s">
        <v>39</v>
      </c>
      <c r="E43" s="1" t="s">
        <v>24</v>
      </c>
      <c r="K43" s="1" t="s">
        <v>54</v>
      </c>
      <c r="L43" s="1">
        <v>3</v>
      </c>
      <c r="M43" s="1" t="s">
        <v>26</v>
      </c>
      <c r="N43" s="1">
        <v>5</v>
      </c>
      <c r="O43" s="1">
        <v>0</v>
      </c>
      <c r="P43" s="1">
        <v>0</v>
      </c>
      <c r="Q43" s="12">
        <v>57</v>
      </c>
      <c r="R43" s="12">
        <v>90</v>
      </c>
      <c r="S43" s="13">
        <f>Table1[[#This Row],["Flat" cars]]*Table1[[#This Row],[Flat load]]+Table1[[#This Row],["Bilevel" cars]]*Table1[[#This Row],[Bilevel load]]</f>
        <v>285</v>
      </c>
      <c r="T43" s="1" t="s">
        <v>44</v>
      </c>
      <c r="U43" s="1" t="s">
        <v>22</v>
      </c>
      <c r="W43" s="1" t="s">
        <v>34</v>
      </c>
      <c r="X43" s="1" t="s">
        <v>55</v>
      </c>
      <c r="Y43" s="1" t="s">
        <v>56</v>
      </c>
      <c r="Z43" s="1" t="s">
        <v>57</v>
      </c>
    </row>
    <row r="44" spans="1:26" ht="15.75" customHeight="1">
      <c r="A44" s="2">
        <v>42585.320679837962</v>
      </c>
      <c r="B44" s="3">
        <v>42585</v>
      </c>
      <c r="C44" s="1">
        <v>506</v>
      </c>
      <c r="D44" s="1" t="s">
        <v>31</v>
      </c>
      <c r="E44" s="1" t="s">
        <v>24</v>
      </c>
      <c r="K44" s="1" t="s">
        <v>30</v>
      </c>
      <c r="L44" s="1">
        <v>4</v>
      </c>
      <c r="M44" s="1" t="s">
        <v>26</v>
      </c>
      <c r="N44" s="1">
        <v>0</v>
      </c>
      <c r="O44" s="1">
        <v>6</v>
      </c>
      <c r="P44" s="1">
        <v>0</v>
      </c>
      <c r="Q44" s="12">
        <v>91</v>
      </c>
      <c r="R44" s="12">
        <v>144</v>
      </c>
      <c r="S44" s="13">
        <f>Table1[[#This Row],["Flat" cars]]*Table1[[#This Row],[Flat load]]+Table1[[#This Row],["Bilevel" cars]]*Table1[[#This Row],[Bilevel load]]</f>
        <v>864</v>
      </c>
      <c r="T44" s="1" t="s">
        <v>49</v>
      </c>
      <c r="U44" s="1" t="s">
        <v>22</v>
      </c>
      <c r="W44" s="1" t="s">
        <v>34</v>
      </c>
      <c r="X44" s="1" t="s">
        <v>68</v>
      </c>
      <c r="Y44" s="1" t="s">
        <v>56</v>
      </c>
      <c r="Z44" s="1" t="s">
        <v>57</v>
      </c>
    </row>
    <row r="45" spans="1:26" ht="15.75" customHeight="1">
      <c r="A45" s="2">
        <v>42585.322665555555</v>
      </c>
      <c r="B45" s="3">
        <v>42585</v>
      </c>
      <c r="C45" s="1">
        <v>510</v>
      </c>
      <c r="D45" s="1" t="s">
        <v>52</v>
      </c>
      <c r="E45" s="1" t="s">
        <v>24</v>
      </c>
      <c r="K45" s="1" t="s">
        <v>35</v>
      </c>
      <c r="L45" s="1">
        <v>3</v>
      </c>
      <c r="M45" s="1" t="s">
        <v>26</v>
      </c>
      <c r="N45" s="1">
        <v>6</v>
      </c>
      <c r="O45" s="1">
        <v>0</v>
      </c>
      <c r="P45" s="1">
        <v>0</v>
      </c>
      <c r="Q45" s="12">
        <v>134</v>
      </c>
      <c r="R45" s="12">
        <v>210</v>
      </c>
      <c r="S45" s="13">
        <f>Table1[[#This Row],["Flat" cars]]*Table1[[#This Row],[Flat load]]+Table1[[#This Row],["Bilevel" cars]]*Table1[[#This Row],[Bilevel load]]</f>
        <v>804</v>
      </c>
      <c r="T45" s="1" t="s">
        <v>44</v>
      </c>
      <c r="U45" s="1" t="s">
        <v>27</v>
      </c>
      <c r="V45" s="1" t="s">
        <v>73</v>
      </c>
      <c r="W45" s="1" t="s">
        <v>47</v>
      </c>
      <c r="X45" s="1" t="s">
        <v>60</v>
      </c>
      <c r="Y45" s="1" t="s">
        <v>70</v>
      </c>
      <c r="Z45" s="1" t="s">
        <v>57</v>
      </c>
    </row>
    <row r="46" spans="1:26" ht="15.75" customHeight="1">
      <c r="A46" s="2">
        <v>42585.33729408565</v>
      </c>
      <c r="B46" s="3">
        <v>42585</v>
      </c>
      <c r="C46" s="1">
        <v>510</v>
      </c>
      <c r="D46" s="1" t="s">
        <v>23</v>
      </c>
      <c r="E46" s="1" t="s">
        <v>32</v>
      </c>
      <c r="G46" s="1" t="s">
        <v>33</v>
      </c>
      <c r="H46" s="1">
        <v>104</v>
      </c>
      <c r="I46" s="1">
        <v>3</v>
      </c>
      <c r="J46" s="1" t="s">
        <v>26</v>
      </c>
      <c r="N46" s="1">
        <v>6</v>
      </c>
      <c r="O46" s="1">
        <v>0</v>
      </c>
      <c r="P46" s="1">
        <v>0</v>
      </c>
      <c r="Q46" s="12"/>
      <c r="R46" s="12"/>
      <c r="S46" s="13">
        <f>Table1[[#This Row],["Flat" cars]]*Table1[[#This Row],[Flat load]]+Table1[[#This Row],["Bilevel" cars]]*Table1[[#This Row],[Bilevel load]]</f>
        <v>0</v>
      </c>
      <c r="T46" s="1" t="s">
        <v>44</v>
      </c>
      <c r="U46" s="1" t="s">
        <v>27</v>
      </c>
      <c r="V46" s="1">
        <v>8</v>
      </c>
      <c r="W46" s="1" t="s">
        <v>34</v>
      </c>
      <c r="X46" s="1" t="s">
        <v>60</v>
      </c>
      <c r="Y46" s="1" t="s">
        <v>70</v>
      </c>
      <c r="Z46" s="1" t="s">
        <v>57</v>
      </c>
    </row>
    <row r="47" spans="1:26" ht="15.75" customHeight="1">
      <c r="A47" s="2">
        <v>42585.338455601857</v>
      </c>
      <c r="B47" s="3">
        <v>42585</v>
      </c>
      <c r="C47" s="1">
        <v>510</v>
      </c>
      <c r="D47" s="1" t="s">
        <v>23</v>
      </c>
      <c r="E47" s="1" t="s">
        <v>24</v>
      </c>
      <c r="K47" s="1" t="s">
        <v>25</v>
      </c>
      <c r="L47" s="1">
        <v>2</v>
      </c>
      <c r="M47" s="1" t="s">
        <v>26</v>
      </c>
      <c r="N47" s="1">
        <v>6</v>
      </c>
      <c r="O47" s="1">
        <v>0</v>
      </c>
      <c r="P47" s="1">
        <v>0</v>
      </c>
      <c r="Q47" s="12">
        <v>154</v>
      </c>
      <c r="R47" s="12">
        <v>230</v>
      </c>
      <c r="S47" s="13">
        <f>Table1[[#This Row],["Flat" cars]]*Table1[[#This Row],[Flat load]]+Table1[[#This Row],["Bilevel" cars]]*Table1[[#This Row],[Bilevel load]]</f>
        <v>924</v>
      </c>
      <c r="T47" s="1" t="s">
        <v>44</v>
      </c>
      <c r="U47" s="1" t="s">
        <v>27</v>
      </c>
      <c r="V47" s="1">
        <v>10</v>
      </c>
      <c r="W47" s="1" t="s">
        <v>34</v>
      </c>
      <c r="X47" s="1" t="s">
        <v>71</v>
      </c>
      <c r="Y47" s="1" t="s">
        <v>61</v>
      </c>
      <c r="Z47" s="1" t="s">
        <v>57</v>
      </c>
    </row>
    <row r="48" spans="1:26" ht="15.75" customHeight="1">
      <c r="A48" s="2">
        <v>42585.35002081019</v>
      </c>
      <c r="B48" s="3">
        <v>42584</v>
      </c>
      <c r="C48" s="1">
        <v>510</v>
      </c>
      <c r="D48" s="1" t="s">
        <v>43</v>
      </c>
      <c r="E48" s="1" t="s">
        <v>24</v>
      </c>
      <c r="K48" s="1" t="s">
        <v>35</v>
      </c>
      <c r="L48" s="1">
        <v>2</v>
      </c>
      <c r="M48" s="1" t="s">
        <v>26</v>
      </c>
      <c r="N48" s="1">
        <v>5</v>
      </c>
      <c r="O48" s="1">
        <v>0</v>
      </c>
      <c r="Q48" s="12">
        <v>134</v>
      </c>
      <c r="R48" s="12">
        <v>210</v>
      </c>
      <c r="S48" s="13">
        <f>Table1[[#This Row],["Flat" cars]]*Table1[[#This Row],[Flat load]]+Table1[[#This Row],["Bilevel" cars]]*Table1[[#This Row],[Bilevel load]]</f>
        <v>670</v>
      </c>
      <c r="T48" s="1" t="s">
        <v>44</v>
      </c>
      <c r="U48" s="1" t="s">
        <v>27</v>
      </c>
      <c r="V48" s="1">
        <v>12</v>
      </c>
      <c r="W48" s="1" t="s">
        <v>64</v>
      </c>
      <c r="X48" s="1" t="s">
        <v>55</v>
      </c>
      <c r="Y48" s="1" t="s">
        <v>70</v>
      </c>
      <c r="Z48" s="1" t="s">
        <v>57</v>
      </c>
    </row>
    <row r="49" spans="1:26" ht="15.75" customHeight="1">
      <c r="A49" s="2">
        <v>42585.361999120374</v>
      </c>
      <c r="B49" s="3">
        <v>42585</v>
      </c>
      <c r="C49" s="1">
        <v>512</v>
      </c>
      <c r="D49" s="1" t="s">
        <v>43</v>
      </c>
      <c r="E49" s="1" t="s">
        <v>24</v>
      </c>
      <c r="K49" s="1" t="s">
        <v>54</v>
      </c>
      <c r="L49" s="1">
        <v>6</v>
      </c>
      <c r="M49" s="1" t="s">
        <v>26</v>
      </c>
      <c r="N49" s="1">
        <v>6</v>
      </c>
      <c r="O49" s="1">
        <v>0</v>
      </c>
      <c r="P49" s="1">
        <v>0</v>
      </c>
      <c r="Q49" s="12">
        <v>57</v>
      </c>
      <c r="R49" s="12">
        <v>90</v>
      </c>
      <c r="S49" s="13">
        <f>Table1[[#This Row],["Flat" cars]]*Table1[[#This Row],[Flat load]]+Table1[[#This Row],["Bilevel" cars]]*Table1[[#This Row],[Bilevel load]]</f>
        <v>342</v>
      </c>
      <c r="T49" s="1" t="s">
        <v>49</v>
      </c>
      <c r="U49" s="1" t="s">
        <v>22</v>
      </c>
      <c r="W49" s="1" t="s">
        <v>34</v>
      </c>
      <c r="X49" s="1" t="s">
        <v>60</v>
      </c>
      <c r="Y49" s="1" t="s">
        <v>70</v>
      </c>
      <c r="Z49" s="1" t="s">
        <v>57</v>
      </c>
    </row>
    <row r="50" spans="1:26" ht="15.75" customHeight="1">
      <c r="A50" s="2">
        <v>42585.389556469905</v>
      </c>
      <c r="B50" s="3">
        <v>42585</v>
      </c>
      <c r="C50" s="1">
        <v>552</v>
      </c>
      <c r="D50" s="1" t="s">
        <v>39</v>
      </c>
      <c r="E50" s="1" t="s">
        <v>32</v>
      </c>
      <c r="G50" s="1" t="s">
        <v>33</v>
      </c>
      <c r="H50" s="1">
        <v>53</v>
      </c>
      <c r="I50" s="1">
        <v>5</v>
      </c>
      <c r="J50" s="1" t="s">
        <v>34</v>
      </c>
      <c r="N50" s="1">
        <v>5</v>
      </c>
      <c r="O50" s="1">
        <v>0</v>
      </c>
      <c r="P50" s="1">
        <v>2</v>
      </c>
      <c r="Q50" s="12">
        <v>53</v>
      </c>
      <c r="R50" s="12"/>
      <c r="S50" s="13">
        <f>Table1[[#This Row],["Flat" cars]]*Table1[[#This Row],[Flat load]]+Table1[[#This Row],["Bilevel" cars]]*Table1[[#This Row],[Bilevel load]]-Table1[[#This Row],[Closed cars]]*Table1[[#This Row],[Flat load]]</f>
        <v>159</v>
      </c>
      <c r="T50" s="1" t="s">
        <v>49</v>
      </c>
      <c r="U50" s="1" t="s">
        <v>27</v>
      </c>
      <c r="V50" s="1">
        <v>6</v>
      </c>
      <c r="W50" s="1" t="s">
        <v>34</v>
      </c>
      <c r="X50" s="1" t="s">
        <v>55</v>
      </c>
      <c r="Y50" s="1" t="s">
        <v>56</v>
      </c>
      <c r="Z50" s="1" t="s">
        <v>57</v>
      </c>
    </row>
    <row r="51" spans="1:26" ht="15.75" customHeight="1">
      <c r="A51" s="2">
        <v>42585.656341354166</v>
      </c>
      <c r="B51" s="3">
        <v>42585</v>
      </c>
      <c r="C51" s="1">
        <v>508</v>
      </c>
      <c r="D51" s="1" t="s">
        <v>39</v>
      </c>
      <c r="E51" s="1" t="s">
        <v>24</v>
      </c>
      <c r="K51" s="1" t="s">
        <v>30</v>
      </c>
      <c r="L51" s="1">
        <v>8</v>
      </c>
      <c r="M51" s="1" t="s">
        <v>34</v>
      </c>
      <c r="N51" s="1">
        <v>0</v>
      </c>
      <c r="O51" s="1">
        <v>8</v>
      </c>
      <c r="Q51" s="12">
        <v>91</v>
      </c>
      <c r="R51" s="12">
        <v>144</v>
      </c>
      <c r="S51" s="13">
        <f>Table1[[#This Row],["Flat" cars]]*Table1[[#This Row],[Flat load]]+Table1[[#This Row],["Bilevel" cars]]*Table1[[#This Row],[Bilevel load]]</f>
        <v>1152</v>
      </c>
      <c r="T51" s="1" t="s">
        <v>51</v>
      </c>
      <c r="U51" s="1" t="s">
        <v>27</v>
      </c>
      <c r="V51" s="1">
        <v>4</v>
      </c>
      <c r="W51" s="1" t="s">
        <v>34</v>
      </c>
      <c r="X51" s="1" t="s">
        <v>71</v>
      </c>
    </row>
    <row r="52" spans="1:26" ht="15.75" customHeight="1">
      <c r="A52" s="2">
        <v>42586.239373136574</v>
      </c>
      <c r="B52" s="3">
        <v>42586</v>
      </c>
      <c r="C52" s="1">
        <v>502</v>
      </c>
      <c r="D52" s="1" t="s">
        <v>29</v>
      </c>
      <c r="E52" s="1" t="s">
        <v>32</v>
      </c>
      <c r="G52" s="1" t="s">
        <v>69</v>
      </c>
      <c r="H52" s="1">
        <v>48</v>
      </c>
      <c r="I52" s="1">
        <v>5</v>
      </c>
      <c r="J52" s="1" t="s">
        <v>34</v>
      </c>
      <c r="N52" s="1">
        <v>2</v>
      </c>
      <c r="O52" s="1">
        <v>3</v>
      </c>
      <c r="P52" s="1">
        <v>0</v>
      </c>
      <c r="Q52" s="12">
        <f>Table1[[#This Row],[Bilevel load]]/180*114</f>
        <v>60.8</v>
      </c>
      <c r="R52" s="12">
        <f>Table1[[#This Row],[How many passengers did you count?]]/90*180</f>
        <v>96</v>
      </c>
      <c r="S52" s="13">
        <f>Table1[[#This Row],["Flat" cars]]*Table1[[#This Row],[Flat load]]+Table1[[#This Row],["Bilevel" cars]]*Table1[[#This Row],[Bilevel load]]</f>
        <v>409.6</v>
      </c>
      <c r="T52" s="1" t="s">
        <v>49</v>
      </c>
      <c r="U52" s="1" t="s">
        <v>27</v>
      </c>
      <c r="V52" s="1" t="s">
        <v>74</v>
      </c>
      <c r="W52" s="1" t="s">
        <v>34</v>
      </c>
      <c r="X52" s="1" t="s">
        <v>60</v>
      </c>
      <c r="Y52" s="1" t="s">
        <v>56</v>
      </c>
      <c r="Z52" s="1" t="s">
        <v>57</v>
      </c>
    </row>
    <row r="53" spans="1:26" ht="15.75" customHeight="1">
      <c r="A53" s="2">
        <v>42586.250428518513</v>
      </c>
      <c r="B53" s="3">
        <v>42586</v>
      </c>
      <c r="C53" s="1">
        <v>582</v>
      </c>
      <c r="D53" s="1" t="s">
        <v>36</v>
      </c>
      <c r="E53" s="1" t="s">
        <v>32</v>
      </c>
      <c r="G53" s="1" t="s">
        <v>33</v>
      </c>
      <c r="H53" s="1">
        <v>30</v>
      </c>
      <c r="I53" s="1">
        <v>3</v>
      </c>
      <c r="J53" s="1" t="s">
        <v>26</v>
      </c>
      <c r="N53" s="1">
        <v>3</v>
      </c>
      <c r="O53" s="1">
        <v>2</v>
      </c>
      <c r="Q53" s="10">
        <v>30</v>
      </c>
      <c r="R53" s="10">
        <f>Table1[[#This Row],[Flat load]]/114*180</f>
        <v>47.368421052631575</v>
      </c>
      <c r="S53" s="13">
        <f>Table1[[#This Row],["Flat" cars]]*Table1[[#This Row],[Flat load]]+Table1[[#This Row],["Bilevel" cars]]*Table1[[#This Row],[Bilevel load]]</f>
        <v>184.73684210526315</v>
      </c>
      <c r="T53" s="1" t="s">
        <v>44</v>
      </c>
      <c r="U53" s="1" t="s">
        <v>22</v>
      </c>
      <c r="W53" s="1" t="s">
        <v>34</v>
      </c>
      <c r="X53" s="1" t="s">
        <v>55</v>
      </c>
      <c r="Y53" s="1" t="s">
        <v>70</v>
      </c>
      <c r="Z53" s="1" t="s">
        <v>57</v>
      </c>
    </row>
    <row r="54" spans="1:26" ht="15.75" customHeight="1">
      <c r="A54" s="2">
        <v>42586.264661932873</v>
      </c>
      <c r="B54" s="3">
        <v>42586</v>
      </c>
      <c r="C54" s="1">
        <v>504</v>
      </c>
      <c r="D54" s="1" t="s">
        <v>52</v>
      </c>
      <c r="E54" s="1" t="s">
        <v>24</v>
      </c>
      <c r="K54" s="1" t="s">
        <v>30</v>
      </c>
      <c r="L54" s="1">
        <v>1</v>
      </c>
      <c r="M54" s="1" t="s">
        <v>26</v>
      </c>
      <c r="N54" s="1">
        <v>1</v>
      </c>
      <c r="O54" s="1">
        <v>4</v>
      </c>
      <c r="Q54" s="12">
        <v>91</v>
      </c>
      <c r="R54" s="12">
        <v>144</v>
      </c>
      <c r="S54" s="13">
        <f>Table1[[#This Row],["Flat" cars]]*Table1[[#This Row],[Flat load]]+Table1[[#This Row],["Bilevel" cars]]*Table1[[#This Row],[Bilevel load]]</f>
        <v>667</v>
      </c>
      <c r="T54" s="1" t="s">
        <v>49</v>
      </c>
      <c r="U54" s="1" t="s">
        <v>27</v>
      </c>
      <c r="V54" s="1">
        <v>2</v>
      </c>
      <c r="W54" s="1" t="s">
        <v>34</v>
      </c>
      <c r="X54" s="1" t="s">
        <v>60</v>
      </c>
      <c r="Y54" s="1" t="s">
        <v>70</v>
      </c>
      <c r="Z54" s="1" t="s">
        <v>57</v>
      </c>
    </row>
    <row r="55" spans="1:26" ht="15.75" customHeight="1">
      <c r="A55" s="2">
        <v>42586.321663750001</v>
      </c>
      <c r="B55" s="3">
        <v>42586</v>
      </c>
      <c r="C55" s="1">
        <v>510</v>
      </c>
      <c r="D55" s="1" t="s">
        <v>52</v>
      </c>
      <c r="E55" s="1" t="s">
        <v>24</v>
      </c>
      <c r="K55" s="1" t="s">
        <v>53</v>
      </c>
      <c r="L55" s="1">
        <v>6</v>
      </c>
      <c r="M55" s="1" t="s">
        <v>26</v>
      </c>
      <c r="N55" s="1">
        <v>6</v>
      </c>
      <c r="O55" s="1">
        <v>0</v>
      </c>
      <c r="P55" s="1">
        <v>0</v>
      </c>
      <c r="Q55" s="10">
        <v>114</v>
      </c>
      <c r="R55" s="10">
        <v>180</v>
      </c>
      <c r="S55" s="13">
        <f>Table1[[#This Row],["Flat" cars]]*Table1[[#This Row],[Flat load]]+Table1[[#This Row],["Bilevel" cars]]*Table1[[#This Row],[Bilevel load]]</f>
        <v>684</v>
      </c>
      <c r="T55" s="1" t="s">
        <v>44</v>
      </c>
      <c r="U55" s="1" t="s">
        <v>27</v>
      </c>
      <c r="V55" s="1" t="s">
        <v>75</v>
      </c>
      <c r="W55" s="1" t="s">
        <v>34</v>
      </c>
      <c r="X55" s="1" t="s">
        <v>60</v>
      </c>
      <c r="Y55" s="1" t="s">
        <v>70</v>
      </c>
      <c r="Z55" s="1" t="s">
        <v>57</v>
      </c>
    </row>
    <row r="56" spans="1:26" ht="15.75" customHeight="1">
      <c r="A56" s="2">
        <v>42586.338130162039</v>
      </c>
      <c r="B56" s="3">
        <v>42586</v>
      </c>
      <c r="C56" s="1">
        <v>510</v>
      </c>
      <c r="D56" s="1" t="s">
        <v>23</v>
      </c>
      <c r="E56" s="1" t="s">
        <v>24</v>
      </c>
      <c r="K56" s="1" t="s">
        <v>35</v>
      </c>
      <c r="L56" s="1">
        <v>1</v>
      </c>
      <c r="M56" s="1" t="s">
        <v>26</v>
      </c>
      <c r="N56" s="1">
        <v>6</v>
      </c>
      <c r="O56" s="1">
        <v>0</v>
      </c>
      <c r="P56" s="1">
        <v>0</v>
      </c>
      <c r="Q56" s="12">
        <v>134</v>
      </c>
      <c r="R56" s="12">
        <v>210</v>
      </c>
      <c r="S56" s="13">
        <f>Table1[[#This Row],["Flat" cars]]*Table1[[#This Row],[Flat load]]+Table1[[#This Row],["Bilevel" cars]]*Table1[[#This Row],[Bilevel load]]</f>
        <v>804</v>
      </c>
      <c r="T56" s="1" t="s">
        <v>44</v>
      </c>
      <c r="U56" s="1" t="s">
        <v>27</v>
      </c>
      <c r="V56" s="1">
        <v>10</v>
      </c>
      <c r="W56" s="1" t="s">
        <v>34</v>
      </c>
      <c r="X56" s="1" t="s">
        <v>55</v>
      </c>
      <c r="Y56" s="1" t="s">
        <v>70</v>
      </c>
      <c r="Z56" s="1" t="s">
        <v>57</v>
      </c>
    </row>
    <row r="57" spans="1:26" ht="15.75" customHeight="1">
      <c r="A57" s="2">
        <v>42586.339770601851</v>
      </c>
      <c r="B57" s="3">
        <v>42586</v>
      </c>
      <c r="C57" s="1">
        <v>506</v>
      </c>
      <c r="D57" s="1" t="s">
        <v>31</v>
      </c>
      <c r="E57" s="1" t="s">
        <v>24</v>
      </c>
      <c r="K57" s="1" t="s">
        <v>30</v>
      </c>
      <c r="L57" s="1">
        <v>5</v>
      </c>
      <c r="M57" s="1" t="s">
        <v>26</v>
      </c>
      <c r="N57" s="1">
        <v>0</v>
      </c>
      <c r="O57" s="1">
        <v>6</v>
      </c>
      <c r="P57" s="1">
        <v>0</v>
      </c>
      <c r="Q57" s="12">
        <v>91</v>
      </c>
      <c r="R57" s="12">
        <v>144</v>
      </c>
      <c r="S57" s="13">
        <f>Table1[[#This Row],["Flat" cars]]*Table1[[#This Row],[Flat load]]+Table1[[#This Row],["Bilevel" cars]]*Table1[[#This Row],[Bilevel load]]</f>
        <v>864</v>
      </c>
      <c r="T57" s="1" t="s">
        <v>49</v>
      </c>
      <c r="U57" s="1" t="s">
        <v>22</v>
      </c>
      <c r="W57" s="1" t="s">
        <v>34</v>
      </c>
      <c r="X57" s="1" t="s">
        <v>68</v>
      </c>
      <c r="Y57" s="1" t="s">
        <v>56</v>
      </c>
      <c r="Z57" s="1" t="s">
        <v>57</v>
      </c>
    </row>
    <row r="58" spans="1:26" ht="15.75" customHeight="1">
      <c r="A58" s="2">
        <v>42586.381193657406</v>
      </c>
      <c r="B58" s="3">
        <v>42586</v>
      </c>
      <c r="C58" s="1">
        <v>512</v>
      </c>
      <c r="D58" s="1" t="s">
        <v>43</v>
      </c>
      <c r="E58" s="1" t="s">
        <v>24</v>
      </c>
      <c r="K58" s="1" t="s">
        <v>54</v>
      </c>
      <c r="L58" s="1">
        <v>5</v>
      </c>
      <c r="M58" s="1" t="s">
        <v>26</v>
      </c>
      <c r="N58" s="1">
        <v>5</v>
      </c>
      <c r="O58" s="1">
        <v>0</v>
      </c>
      <c r="P58" s="1">
        <v>0</v>
      </c>
      <c r="Q58" s="12">
        <v>57</v>
      </c>
      <c r="R58" s="12">
        <v>90</v>
      </c>
      <c r="S58" s="13">
        <f>Table1[[#This Row],["Flat" cars]]*Table1[[#This Row],[Flat load]]+Table1[[#This Row],["Bilevel" cars]]*Table1[[#This Row],[Bilevel load]]</f>
        <v>285</v>
      </c>
      <c r="T58" s="1" t="s">
        <v>49</v>
      </c>
      <c r="U58" s="1" t="s">
        <v>27</v>
      </c>
      <c r="V58" s="1">
        <v>5</v>
      </c>
      <c r="W58" s="1" t="s">
        <v>34</v>
      </c>
      <c r="X58" s="1" t="s">
        <v>60</v>
      </c>
      <c r="Y58" s="1" t="s">
        <v>56</v>
      </c>
      <c r="Z58" s="1" t="s">
        <v>57</v>
      </c>
    </row>
    <row r="59" spans="1:26" ht="15.75" customHeight="1">
      <c r="A59" s="2">
        <v>42586.411821273148</v>
      </c>
      <c r="B59" s="3">
        <v>42586</v>
      </c>
      <c r="C59" s="1">
        <v>508</v>
      </c>
      <c r="D59" s="1" t="s">
        <v>43</v>
      </c>
      <c r="E59" s="1" t="s">
        <v>32</v>
      </c>
      <c r="G59" s="1" t="s">
        <v>69</v>
      </c>
      <c r="H59" s="1">
        <v>80</v>
      </c>
      <c r="I59" s="1">
        <v>4</v>
      </c>
      <c r="J59" s="1" t="s">
        <v>26</v>
      </c>
      <c r="N59" s="1">
        <v>0</v>
      </c>
      <c r="O59" s="1">
        <v>8</v>
      </c>
      <c r="P59" s="1">
        <v>0</v>
      </c>
      <c r="Q59" s="12">
        <f>Table1[[#This Row],[Bilevel load]]/180*114</f>
        <v>101.33333333333333</v>
      </c>
      <c r="R59" s="12">
        <f>Table1[[#This Row],[How many passengers did you count?]]/90*180</f>
        <v>160</v>
      </c>
      <c r="S59" s="13">
        <f>Table1[[#This Row],["Flat" cars]]*Table1[[#This Row],[Flat load]]+Table1[[#This Row],["Bilevel" cars]]*Table1[[#This Row],[Bilevel load]]</f>
        <v>1280</v>
      </c>
      <c r="T59" s="1" t="s">
        <v>51</v>
      </c>
      <c r="U59" s="1" t="s">
        <v>22</v>
      </c>
      <c r="W59" s="1" t="s">
        <v>34</v>
      </c>
      <c r="X59" s="1" t="s">
        <v>71</v>
      </c>
    </row>
    <row r="60" spans="1:26" ht="15.75" customHeight="1">
      <c r="A60" s="2">
        <v>42586.619562499996</v>
      </c>
      <c r="B60" s="3">
        <v>42586</v>
      </c>
      <c r="C60" s="1">
        <v>508</v>
      </c>
      <c r="D60" s="1" t="s">
        <v>39</v>
      </c>
      <c r="E60" s="1" t="s">
        <v>32</v>
      </c>
      <c r="G60" s="1" t="s">
        <v>69</v>
      </c>
      <c r="H60" s="1">
        <v>82</v>
      </c>
      <c r="I60" s="1">
        <v>8</v>
      </c>
      <c r="J60" s="1" t="s">
        <v>34</v>
      </c>
      <c r="N60" s="1">
        <v>0</v>
      </c>
      <c r="O60" s="1">
        <v>8</v>
      </c>
      <c r="P60" s="1">
        <v>0</v>
      </c>
      <c r="Q60" s="12">
        <f>Table1[[#This Row],[Bilevel load]]/180*114</f>
        <v>103.86666666666666</v>
      </c>
      <c r="R60" s="12">
        <f>Table1[[#This Row],[How many passengers did you count?]]/90*180</f>
        <v>164</v>
      </c>
      <c r="S60" s="13">
        <f>Table1[[#This Row],["Flat" cars]]*Table1[[#This Row],[Flat load]]+Table1[[#This Row],["Bilevel" cars]]*Table1[[#This Row],[Bilevel load]]</f>
        <v>1312</v>
      </c>
      <c r="T60" s="1" t="s">
        <v>49</v>
      </c>
      <c r="U60" s="1" t="s">
        <v>22</v>
      </c>
      <c r="W60" s="1" t="s">
        <v>34</v>
      </c>
      <c r="X60" s="1" t="s">
        <v>68</v>
      </c>
      <c r="Y60" s="1" t="s">
        <v>56</v>
      </c>
      <c r="Z60" s="1" t="s">
        <v>57</v>
      </c>
    </row>
    <row r="61" spans="1:26" ht="15.75" customHeight="1">
      <c r="A61" s="2">
        <v>42586.654489780092</v>
      </c>
      <c r="B61" s="3">
        <v>42586</v>
      </c>
      <c r="C61" s="1">
        <v>506</v>
      </c>
      <c r="D61" s="1" t="s">
        <v>36</v>
      </c>
      <c r="E61" s="1" t="s">
        <v>32</v>
      </c>
      <c r="G61" s="1" t="s">
        <v>69</v>
      </c>
      <c r="H61" s="1" t="s">
        <v>76</v>
      </c>
      <c r="I61" s="1">
        <v>4</v>
      </c>
      <c r="J61" s="1" t="s">
        <v>26</v>
      </c>
      <c r="N61" s="1">
        <v>0</v>
      </c>
      <c r="O61" s="1">
        <v>8</v>
      </c>
      <c r="P61" s="1">
        <v>0</v>
      </c>
      <c r="Q61" s="12">
        <f>Table1[[#This Row],[Bilevel load]]/180*114</f>
        <v>31.666666666666668</v>
      </c>
      <c r="R61" s="12">
        <f>25/90*180</f>
        <v>50</v>
      </c>
      <c r="S61" s="13">
        <f>Table1[[#This Row],["Flat" cars]]*Table1[[#This Row],[Flat load]]+Table1[[#This Row],["Bilevel" cars]]*Table1[[#This Row],[Bilevel load]]</f>
        <v>400</v>
      </c>
      <c r="T61" s="1" t="s">
        <v>44</v>
      </c>
      <c r="U61" s="1" t="s">
        <v>22</v>
      </c>
      <c r="W61" s="1" t="s">
        <v>47</v>
      </c>
      <c r="X61" s="1" t="s">
        <v>71</v>
      </c>
      <c r="Z61" s="1" t="s">
        <v>57</v>
      </c>
    </row>
    <row r="62" spans="1:26" ht="15.75" customHeight="1">
      <c r="A62" s="2">
        <v>42586.682114710653</v>
      </c>
      <c r="B62" s="3">
        <v>42586</v>
      </c>
      <c r="C62" s="1">
        <v>508</v>
      </c>
      <c r="D62" s="1" t="s">
        <v>39</v>
      </c>
      <c r="E62" s="1" t="s">
        <v>24</v>
      </c>
      <c r="K62" s="1" t="s">
        <v>30</v>
      </c>
      <c r="L62" s="1">
        <v>8</v>
      </c>
      <c r="M62" s="1" t="s">
        <v>34</v>
      </c>
      <c r="N62" s="1">
        <v>0</v>
      </c>
      <c r="O62" s="1">
        <v>8</v>
      </c>
      <c r="Q62" s="12">
        <v>91</v>
      </c>
      <c r="R62" s="12">
        <v>144</v>
      </c>
      <c r="S62" s="13">
        <f>Table1[[#This Row],["Flat" cars]]*Table1[[#This Row],[Flat load]]+Table1[[#This Row],["Bilevel" cars]]*Table1[[#This Row],[Bilevel load]]</f>
        <v>1152</v>
      </c>
      <c r="T62" s="1" t="s">
        <v>51</v>
      </c>
      <c r="U62" s="1" t="s">
        <v>27</v>
      </c>
      <c r="V62" s="1">
        <v>4</v>
      </c>
      <c r="W62" s="1" t="s">
        <v>34</v>
      </c>
      <c r="X62" s="1" t="s">
        <v>71</v>
      </c>
    </row>
    <row r="63" spans="1:26" ht="15.75" customHeight="1">
      <c r="A63" s="2">
        <v>42587.246302847227</v>
      </c>
      <c r="B63" s="3">
        <v>42587</v>
      </c>
      <c r="C63" s="1">
        <v>502</v>
      </c>
      <c r="D63" s="1" t="s">
        <v>29</v>
      </c>
      <c r="E63" s="1" t="s">
        <v>32</v>
      </c>
      <c r="G63" s="1" t="s">
        <v>33</v>
      </c>
      <c r="H63" s="1">
        <v>36</v>
      </c>
      <c r="I63" s="1">
        <v>4</v>
      </c>
      <c r="J63" s="1" t="s">
        <v>26</v>
      </c>
      <c r="N63" s="1">
        <v>3</v>
      </c>
      <c r="O63" s="1">
        <v>2</v>
      </c>
      <c r="P63" s="1">
        <v>0</v>
      </c>
      <c r="Q63" s="12">
        <v>36</v>
      </c>
      <c r="R63" s="12">
        <f>Table1[[#This Row],[Flat load]]/114*180</f>
        <v>56.84210526315789</v>
      </c>
      <c r="S63" s="13">
        <f>Table1[[#This Row],["Flat" cars]]*Table1[[#This Row],[Flat load]]+Table1[[#This Row],["Bilevel" cars]]*Table1[[#This Row],[Bilevel load]]</f>
        <v>221.68421052631578</v>
      </c>
      <c r="T63" s="1" t="s">
        <v>49</v>
      </c>
      <c r="U63" s="1" t="s">
        <v>27</v>
      </c>
      <c r="V63" s="1" t="s">
        <v>77</v>
      </c>
      <c r="W63" s="1" t="s">
        <v>34</v>
      </c>
      <c r="X63" s="1" t="s">
        <v>60</v>
      </c>
      <c r="Y63" s="1" t="s">
        <v>56</v>
      </c>
      <c r="Z63" s="1" t="s">
        <v>57</v>
      </c>
    </row>
    <row r="64" spans="1:26" ht="15.75" customHeight="1">
      <c r="A64" s="2">
        <v>42587.296640659726</v>
      </c>
      <c r="B64" s="3">
        <v>42587</v>
      </c>
      <c r="C64" s="1">
        <v>506</v>
      </c>
      <c r="D64" s="1" t="s">
        <v>23</v>
      </c>
      <c r="E64" s="1" t="s">
        <v>32</v>
      </c>
      <c r="G64" s="1" t="s">
        <v>69</v>
      </c>
      <c r="H64" s="1">
        <v>68</v>
      </c>
      <c r="I64" s="1">
        <v>2</v>
      </c>
      <c r="J64" s="1" t="s">
        <v>26</v>
      </c>
      <c r="N64" s="1">
        <v>3</v>
      </c>
      <c r="O64" s="1">
        <v>3</v>
      </c>
      <c r="P64" s="1">
        <v>0</v>
      </c>
      <c r="Q64" s="12">
        <f>Table1[[#This Row],[Bilevel load]]/180*114</f>
        <v>86.133333333333326</v>
      </c>
      <c r="R64" s="12">
        <f>Table1[[#This Row],[How many passengers did you count?]]/90*180</f>
        <v>136</v>
      </c>
      <c r="S64" s="13">
        <f>Table1[[#This Row],["Flat" cars]]*Table1[[#This Row],[Flat load]]+Table1[[#This Row],["Bilevel" cars]]*Table1[[#This Row],[Bilevel load]]</f>
        <v>666.4</v>
      </c>
      <c r="T64" s="1" t="s">
        <v>44</v>
      </c>
      <c r="U64" s="1" t="s">
        <v>22</v>
      </c>
      <c r="W64" s="1" t="s">
        <v>34</v>
      </c>
      <c r="X64" s="1" t="s">
        <v>55</v>
      </c>
      <c r="Y64" s="1" t="s">
        <v>70</v>
      </c>
    </row>
    <row r="65" spans="1:26" ht="15.75" customHeight="1">
      <c r="A65" s="2">
        <v>42587.385617361113</v>
      </c>
      <c r="B65" s="3">
        <v>42587</v>
      </c>
      <c r="C65" s="1">
        <v>512</v>
      </c>
      <c r="D65" s="1" t="s">
        <v>43</v>
      </c>
      <c r="E65" s="1" t="s">
        <v>24</v>
      </c>
      <c r="K65" s="1" t="s">
        <v>54</v>
      </c>
      <c r="L65" s="1">
        <v>6</v>
      </c>
      <c r="M65" s="1" t="s">
        <v>26</v>
      </c>
      <c r="N65" s="1">
        <v>6</v>
      </c>
      <c r="O65" s="1">
        <v>0</v>
      </c>
      <c r="P65" s="1">
        <v>0</v>
      </c>
      <c r="Q65" s="12">
        <v>57</v>
      </c>
      <c r="R65" s="12">
        <v>90</v>
      </c>
      <c r="S65" s="13">
        <f>Table1[[#This Row],["Flat" cars]]*Table1[[#This Row],[Flat load]]+Table1[[#This Row],["Bilevel" cars]]*Table1[[#This Row],[Bilevel load]]</f>
        <v>342</v>
      </c>
      <c r="T65" s="1" t="s">
        <v>49</v>
      </c>
      <c r="U65" s="1" t="s">
        <v>22</v>
      </c>
      <c r="W65" s="1" t="s">
        <v>34</v>
      </c>
      <c r="X65" s="1" t="s">
        <v>68</v>
      </c>
      <c r="Y65" s="1" t="s">
        <v>56</v>
      </c>
      <c r="Z65" s="1" t="s">
        <v>57</v>
      </c>
    </row>
    <row r="66" spans="1:26" ht="15.75" customHeight="1">
      <c r="A66" s="2">
        <v>42587.468361527775</v>
      </c>
      <c r="B66" s="3">
        <v>42587</v>
      </c>
      <c r="C66" s="1">
        <v>506</v>
      </c>
      <c r="D66" s="1" t="s">
        <v>31</v>
      </c>
      <c r="E66" s="1" t="s">
        <v>32</v>
      </c>
      <c r="G66" s="1" t="s">
        <v>69</v>
      </c>
      <c r="H66" s="1">
        <v>90</v>
      </c>
      <c r="I66" s="1">
        <v>2</v>
      </c>
      <c r="J66" s="1" t="s">
        <v>26</v>
      </c>
      <c r="N66" s="1">
        <v>3</v>
      </c>
      <c r="O66" s="1">
        <v>3</v>
      </c>
      <c r="P66" s="1">
        <v>0</v>
      </c>
      <c r="Q66" s="12">
        <f>Table1[[#This Row],[Bilevel load]]/180*114</f>
        <v>114</v>
      </c>
      <c r="R66" s="12">
        <f>Table1[[#This Row],[How many passengers did you count?]]/90*180</f>
        <v>180</v>
      </c>
      <c r="S66" s="13">
        <f>Table1[[#This Row],["Flat" cars]]*Table1[[#This Row],[Flat load]]+Table1[[#This Row],["Bilevel" cars]]*Table1[[#This Row],[Bilevel load]]</f>
        <v>882</v>
      </c>
      <c r="T66" s="1" t="s">
        <v>49</v>
      </c>
      <c r="U66" s="1" t="s">
        <v>22</v>
      </c>
      <c r="W66" s="1" t="s">
        <v>34</v>
      </c>
      <c r="X66" s="1" t="s">
        <v>68</v>
      </c>
      <c r="Y66" s="1" t="s">
        <v>56</v>
      </c>
      <c r="Z66" s="1" t="s">
        <v>57</v>
      </c>
    </row>
    <row r="67" spans="1:26" ht="15.75" customHeight="1">
      <c r="A67" s="2">
        <v>42588.664071377316</v>
      </c>
      <c r="B67" s="3">
        <v>42587</v>
      </c>
      <c r="C67" s="1">
        <v>552</v>
      </c>
      <c r="D67" s="1" t="s">
        <v>39</v>
      </c>
      <c r="E67" s="1" t="s">
        <v>32</v>
      </c>
      <c r="G67" s="1" t="s">
        <v>33</v>
      </c>
      <c r="H67" s="1">
        <v>48</v>
      </c>
      <c r="I67" s="1">
        <v>5</v>
      </c>
      <c r="J67" s="1" t="s">
        <v>34</v>
      </c>
      <c r="N67" s="1">
        <v>5</v>
      </c>
      <c r="O67" s="1">
        <v>0</v>
      </c>
      <c r="P67" s="1">
        <v>2</v>
      </c>
      <c r="Q67" s="12">
        <f>Table1[[#This Row],[How many passengers did you count?]]</f>
        <v>48</v>
      </c>
      <c r="R67" s="12">
        <f>Table1[[#This Row],[Flat load]]/114*180</f>
        <v>75.78947368421052</v>
      </c>
      <c r="S67" s="13">
        <f>Table1[[#This Row],["Flat" cars]]*Table1[[#This Row],[Flat load]]+Table1[[#This Row],["Bilevel" cars]]*Table1[[#This Row],[Bilevel load]]-Table1[[#This Row],[Closed cars]]*Table1[[#This Row],[Flat load]]</f>
        <v>144</v>
      </c>
      <c r="T67" s="1" t="s">
        <v>49</v>
      </c>
      <c r="U67" s="1" t="s">
        <v>22</v>
      </c>
      <c r="W67" s="1" t="s">
        <v>34</v>
      </c>
      <c r="X67" s="1" t="s">
        <v>55</v>
      </c>
      <c r="Y67" s="1" t="s">
        <v>56</v>
      </c>
      <c r="Z67" s="1" t="s">
        <v>57</v>
      </c>
    </row>
    <row r="68" spans="1:26" ht="15.75" customHeight="1">
      <c r="A68" s="2">
        <v>42590.240937152776</v>
      </c>
      <c r="B68" s="3">
        <v>42590</v>
      </c>
      <c r="C68" s="1">
        <v>502</v>
      </c>
      <c r="D68" s="1" t="s">
        <v>29</v>
      </c>
      <c r="E68" s="1" t="s">
        <v>32</v>
      </c>
      <c r="G68" s="1" t="s">
        <v>33</v>
      </c>
      <c r="H68" s="1">
        <v>42</v>
      </c>
      <c r="I68" s="1">
        <v>4</v>
      </c>
      <c r="J68" s="1" t="s">
        <v>26</v>
      </c>
      <c r="N68" s="1">
        <v>1</v>
      </c>
      <c r="O68" s="1">
        <v>4</v>
      </c>
      <c r="P68" s="1">
        <v>0</v>
      </c>
      <c r="Q68" s="12">
        <v>42</v>
      </c>
      <c r="R68" s="12">
        <f>Table1[[#This Row],[Flat load]]/114*180</f>
        <v>66.315789473684205</v>
      </c>
      <c r="S68" s="13">
        <f>Table1[[#This Row],["Flat" cars]]*Table1[[#This Row],[Flat load]]+Table1[[#This Row],["Bilevel" cars]]*Table1[[#This Row],[Bilevel load]]</f>
        <v>307.26315789473682</v>
      </c>
      <c r="T68" s="1" t="s">
        <v>49</v>
      </c>
      <c r="U68" s="1" t="s">
        <v>27</v>
      </c>
      <c r="V68" s="1" t="s">
        <v>78</v>
      </c>
      <c r="W68" s="1" t="s">
        <v>34</v>
      </c>
      <c r="X68" s="1" t="s">
        <v>60</v>
      </c>
      <c r="Y68" s="1" t="s">
        <v>56</v>
      </c>
      <c r="Z68" s="1" t="s">
        <v>57</v>
      </c>
    </row>
    <row r="69" spans="1:26" ht="15.75" customHeight="1">
      <c r="A69" s="2">
        <v>42590.31777094907</v>
      </c>
      <c r="B69" s="3">
        <v>42590</v>
      </c>
      <c r="C69" s="1">
        <v>508</v>
      </c>
      <c r="D69" s="1" t="s">
        <v>31</v>
      </c>
      <c r="E69" s="1" t="s">
        <v>24</v>
      </c>
      <c r="K69" s="1" t="s">
        <v>35</v>
      </c>
      <c r="L69" s="1">
        <v>4</v>
      </c>
      <c r="M69" s="1" t="s">
        <v>26</v>
      </c>
      <c r="N69" s="1">
        <v>0</v>
      </c>
      <c r="O69" s="1">
        <v>8</v>
      </c>
      <c r="P69" s="1">
        <v>0</v>
      </c>
      <c r="Q69" s="12">
        <v>134</v>
      </c>
      <c r="R69" s="12">
        <v>210</v>
      </c>
      <c r="S69" s="13">
        <f>Table1[[#This Row],["Flat" cars]]*Table1[[#This Row],[Flat load]]+Table1[[#This Row],["Bilevel" cars]]*Table1[[#This Row],[Bilevel load]]</f>
        <v>1680</v>
      </c>
      <c r="T69" s="1" t="s">
        <v>44</v>
      </c>
      <c r="U69" s="1" t="s">
        <v>27</v>
      </c>
      <c r="V69" s="1">
        <v>9</v>
      </c>
      <c r="W69" s="1" t="s">
        <v>34</v>
      </c>
      <c r="X69" s="1" t="s">
        <v>68</v>
      </c>
      <c r="Y69" s="1" t="s">
        <v>61</v>
      </c>
      <c r="Z69" s="1" t="s">
        <v>57</v>
      </c>
    </row>
    <row r="70" spans="1:26" ht="15.75" customHeight="1">
      <c r="A70" s="2">
        <v>42590.32162574074</v>
      </c>
      <c r="B70" s="3">
        <v>42590</v>
      </c>
      <c r="C70" s="1">
        <v>510</v>
      </c>
      <c r="D70" s="1" t="s">
        <v>52</v>
      </c>
      <c r="E70" s="1" t="s">
        <v>24</v>
      </c>
      <c r="K70" s="1" t="s">
        <v>35</v>
      </c>
      <c r="L70" s="1">
        <v>2</v>
      </c>
      <c r="M70" s="1" t="s">
        <v>26</v>
      </c>
      <c r="N70" s="1">
        <v>5</v>
      </c>
      <c r="O70" s="1">
        <v>0</v>
      </c>
      <c r="P70" s="1">
        <v>0</v>
      </c>
      <c r="Q70" s="12">
        <v>134</v>
      </c>
      <c r="R70" s="12">
        <v>210</v>
      </c>
      <c r="S70" s="13">
        <f>Table1[[#This Row],["Flat" cars]]*Table1[[#This Row],[Flat load]]+Table1[[#This Row],["Bilevel" cars]]*Table1[[#This Row],[Bilevel load]]</f>
        <v>670</v>
      </c>
      <c r="T70" s="1" t="s">
        <v>44</v>
      </c>
      <c r="U70" s="1" t="s">
        <v>27</v>
      </c>
      <c r="V70" s="1" t="s">
        <v>79</v>
      </c>
      <c r="W70" s="1" t="s">
        <v>47</v>
      </c>
      <c r="X70" s="1" t="s">
        <v>55</v>
      </c>
      <c r="Y70" s="1" t="s">
        <v>56</v>
      </c>
      <c r="Z70" s="1" t="s">
        <v>57</v>
      </c>
    </row>
    <row r="71" spans="1:26" ht="15.75" customHeight="1">
      <c r="A71" s="2">
        <v>42590.330181631944</v>
      </c>
      <c r="B71" s="3">
        <v>42590</v>
      </c>
      <c r="C71" s="1">
        <v>508</v>
      </c>
      <c r="D71" s="1" t="s">
        <v>39</v>
      </c>
      <c r="E71" s="1" t="s">
        <v>24</v>
      </c>
      <c r="K71" s="1" t="s">
        <v>30</v>
      </c>
      <c r="L71" s="1">
        <v>8</v>
      </c>
      <c r="M71" s="1" t="s">
        <v>34</v>
      </c>
      <c r="N71" s="1">
        <v>0</v>
      </c>
      <c r="O71" s="1">
        <v>8</v>
      </c>
      <c r="P71" s="1" t="s">
        <v>80</v>
      </c>
      <c r="Q71" s="12">
        <v>91</v>
      </c>
      <c r="R71" s="12">
        <v>144</v>
      </c>
      <c r="S71" s="13">
        <f>Table1[[#This Row],["Flat" cars]]*Table1[[#This Row],[Flat load]]+Table1[[#This Row],["Bilevel" cars]]*Table1[[#This Row],[Bilevel load]]</f>
        <v>1152</v>
      </c>
      <c r="T71" s="1" t="s">
        <v>51</v>
      </c>
      <c r="U71" s="1" t="s">
        <v>27</v>
      </c>
      <c r="V71" s="1">
        <v>6</v>
      </c>
      <c r="W71" s="1" t="s">
        <v>34</v>
      </c>
      <c r="X71" s="1" t="s">
        <v>71</v>
      </c>
    </row>
    <row r="72" spans="1:26" ht="15.75" customHeight="1">
      <c r="A72" s="2">
        <v>42590.3310656713</v>
      </c>
      <c r="B72" s="3">
        <v>42587</v>
      </c>
      <c r="C72" s="1">
        <v>508</v>
      </c>
      <c r="D72" s="1" t="s">
        <v>39</v>
      </c>
      <c r="E72" s="1" t="s">
        <v>24</v>
      </c>
      <c r="K72" s="1" t="s">
        <v>54</v>
      </c>
      <c r="L72" s="1">
        <v>8</v>
      </c>
      <c r="M72" s="1" t="s">
        <v>34</v>
      </c>
      <c r="N72" s="1">
        <v>0</v>
      </c>
      <c r="O72" s="1">
        <v>8</v>
      </c>
      <c r="P72" s="1">
        <v>0</v>
      </c>
      <c r="Q72" s="12">
        <v>57</v>
      </c>
      <c r="R72" s="12">
        <v>90</v>
      </c>
      <c r="S72" s="13">
        <f>Table1[[#This Row],["Flat" cars]]*Table1[[#This Row],[Flat load]]+Table1[[#This Row],["Bilevel" cars]]*Table1[[#This Row],[Bilevel load]]</f>
        <v>720</v>
      </c>
      <c r="T72" s="1" t="s">
        <v>51</v>
      </c>
      <c r="U72" s="1" t="s">
        <v>27</v>
      </c>
      <c r="W72" s="1" t="s">
        <v>34</v>
      </c>
      <c r="X72" s="1" t="s">
        <v>71</v>
      </c>
    </row>
    <row r="73" spans="1:26" ht="15.75" customHeight="1">
      <c r="A73" s="2">
        <v>42590.338477708334</v>
      </c>
      <c r="B73" s="3">
        <v>42590</v>
      </c>
      <c r="C73" s="1">
        <v>510</v>
      </c>
      <c r="D73" s="1" t="s">
        <v>40</v>
      </c>
      <c r="E73" s="1" t="s">
        <v>32</v>
      </c>
      <c r="G73" s="1" t="s">
        <v>33</v>
      </c>
      <c r="H73" s="1">
        <v>122</v>
      </c>
      <c r="I73" s="1">
        <v>4</v>
      </c>
      <c r="J73" s="1" t="s">
        <v>26</v>
      </c>
      <c r="N73" s="1">
        <v>5</v>
      </c>
      <c r="O73" s="1">
        <v>0</v>
      </c>
      <c r="P73" s="1">
        <v>0</v>
      </c>
      <c r="Q73" s="12">
        <f>Table1[[#This Row],[How many passengers did you count?]]</f>
        <v>122</v>
      </c>
      <c r="R73" s="12">
        <f>Table1[[#This Row],[Flat load]]/114*180</f>
        <v>192.63157894736841</v>
      </c>
      <c r="S73" s="13">
        <f>Table1[[#This Row],["Flat" cars]]*Table1[[#This Row],[Flat load]]+Table1[[#This Row],["Bilevel" cars]]*Table1[[#This Row],[Bilevel load]]</f>
        <v>610</v>
      </c>
      <c r="T73" s="1" t="s">
        <v>44</v>
      </c>
      <c r="U73" s="1" t="s">
        <v>27</v>
      </c>
      <c r="V73" s="1">
        <v>9</v>
      </c>
      <c r="W73" s="1" t="s">
        <v>81</v>
      </c>
      <c r="X73" s="1" t="s">
        <v>55</v>
      </c>
      <c r="Y73" s="1" t="s">
        <v>56</v>
      </c>
      <c r="Z73" s="1" t="s">
        <v>57</v>
      </c>
    </row>
    <row r="74" spans="1:26" ht="15.75" customHeight="1">
      <c r="A74" s="2">
        <v>42590.663495949077</v>
      </c>
      <c r="B74" s="3">
        <v>42590</v>
      </c>
      <c r="C74" s="1">
        <v>552</v>
      </c>
      <c r="D74" s="1" t="s">
        <v>39</v>
      </c>
      <c r="E74" s="1" t="s">
        <v>32</v>
      </c>
      <c r="G74" s="1" t="s">
        <v>33</v>
      </c>
      <c r="H74" s="1">
        <v>62</v>
      </c>
      <c r="I74" s="1">
        <v>5</v>
      </c>
      <c r="J74" s="1" t="s">
        <v>34</v>
      </c>
      <c r="N74" s="1">
        <v>5</v>
      </c>
      <c r="O74" s="1">
        <v>0</v>
      </c>
      <c r="P74" s="1">
        <v>2</v>
      </c>
      <c r="Q74" s="12">
        <f>Table1[[#This Row],[How many passengers did you count?]]</f>
        <v>62</v>
      </c>
      <c r="R74" s="12">
        <f>Table1[[#This Row],[Flat load]]/114*180</f>
        <v>97.894736842105274</v>
      </c>
      <c r="S74" s="13">
        <f>Table1[[#This Row],["Flat" cars]]*Table1[[#This Row],[Flat load]]+Table1[[#This Row],["Bilevel" cars]]*Table1[[#This Row],[Bilevel load]]-Table1[[#This Row],[Closed cars]]*Table1[[#This Row],[Flat load]]</f>
        <v>186</v>
      </c>
      <c r="T74" s="1" t="s">
        <v>49</v>
      </c>
      <c r="U74" s="1" t="s">
        <v>27</v>
      </c>
      <c r="V74" s="1">
        <v>7</v>
      </c>
      <c r="W74" s="1" t="s">
        <v>34</v>
      </c>
      <c r="X74" s="1" t="s">
        <v>55</v>
      </c>
      <c r="Y74" s="1" t="s">
        <v>56</v>
      </c>
      <c r="Z74" s="1" t="s">
        <v>57</v>
      </c>
    </row>
    <row r="75" spans="1:26" ht="15.75" customHeight="1">
      <c r="A75" s="2">
        <v>42591.236244490741</v>
      </c>
      <c r="B75" s="3">
        <v>42591</v>
      </c>
      <c r="C75" s="1">
        <v>502</v>
      </c>
      <c r="D75" s="1" t="s">
        <v>20</v>
      </c>
      <c r="E75" s="1" t="s">
        <v>32</v>
      </c>
      <c r="G75" s="1" t="s">
        <v>69</v>
      </c>
      <c r="H75" s="1">
        <v>60</v>
      </c>
      <c r="I75" s="1">
        <v>1</v>
      </c>
      <c r="J75" s="1" t="s">
        <v>34</v>
      </c>
      <c r="N75" s="1" t="s">
        <v>63</v>
      </c>
      <c r="O75" s="1" t="s">
        <v>82</v>
      </c>
      <c r="P75" s="1" t="s">
        <v>63</v>
      </c>
      <c r="Q75" s="12">
        <f>Table1[[#This Row],[Bilevel load]]/180*114</f>
        <v>76</v>
      </c>
      <c r="R75" s="12">
        <f>Table1[[#This Row],[How many passengers did you count?]]/90*180</f>
        <v>120</v>
      </c>
      <c r="S75" s="13"/>
      <c r="T75" s="1" t="s">
        <v>49</v>
      </c>
      <c r="U75" s="1" t="s">
        <v>27</v>
      </c>
      <c r="V75" s="1">
        <v>5</v>
      </c>
      <c r="W75" s="1" t="s">
        <v>34</v>
      </c>
      <c r="X75" s="1" t="s">
        <v>55</v>
      </c>
      <c r="Y75" s="1" t="s">
        <v>61</v>
      </c>
      <c r="Z75" s="1" t="s">
        <v>57</v>
      </c>
    </row>
    <row r="76" spans="1:26" ht="15.75" customHeight="1">
      <c r="A76" s="2">
        <v>42591.237898749998</v>
      </c>
      <c r="B76" s="3">
        <v>42591</v>
      </c>
      <c r="C76" s="1">
        <v>502</v>
      </c>
      <c r="D76" s="1" t="s">
        <v>29</v>
      </c>
      <c r="E76" s="1" t="s">
        <v>32</v>
      </c>
      <c r="G76" s="1" t="s">
        <v>33</v>
      </c>
      <c r="I76" s="1">
        <v>4</v>
      </c>
      <c r="J76" s="1" t="s">
        <v>26</v>
      </c>
      <c r="N76" s="1">
        <v>3</v>
      </c>
      <c r="O76" s="1">
        <v>2</v>
      </c>
      <c r="P76" s="1">
        <v>0</v>
      </c>
      <c r="Q76" s="12">
        <f>Table1[[#This Row],[How many passengers did you count?]]</f>
        <v>0</v>
      </c>
      <c r="R76" s="12">
        <f>Table1[[#This Row],[Flat load]]/114*180</f>
        <v>0</v>
      </c>
      <c r="S76" s="13">
        <f>Table1[[#This Row],["Flat" cars]]*Table1[[#This Row],[Flat load]]+Table1[[#This Row],["Bilevel" cars]]*Table1[[#This Row],[Bilevel load]]</f>
        <v>0</v>
      </c>
      <c r="T76" s="1" t="s">
        <v>49</v>
      </c>
      <c r="U76" s="1" t="s">
        <v>27</v>
      </c>
      <c r="V76" s="1" t="s">
        <v>83</v>
      </c>
      <c r="W76" s="1" t="s">
        <v>34</v>
      </c>
      <c r="X76" s="1" t="s">
        <v>60</v>
      </c>
      <c r="Y76" s="1" t="s">
        <v>56</v>
      </c>
      <c r="Z76" s="1" t="s">
        <v>57</v>
      </c>
    </row>
    <row r="77" spans="1:26" ht="15.75" customHeight="1">
      <c r="A77" s="2">
        <v>42591.251707303236</v>
      </c>
      <c r="B77" s="3">
        <v>42591</v>
      </c>
      <c r="C77" s="1">
        <v>504</v>
      </c>
      <c r="D77" s="1" t="s">
        <v>50</v>
      </c>
      <c r="E77" s="1" t="s">
        <v>32</v>
      </c>
      <c r="G77" s="1" t="s">
        <v>69</v>
      </c>
      <c r="H77" s="1">
        <v>73</v>
      </c>
      <c r="I77" s="1">
        <v>3</v>
      </c>
      <c r="J77" s="1" t="s">
        <v>26</v>
      </c>
      <c r="N77" s="1">
        <v>1</v>
      </c>
      <c r="O77" s="1">
        <v>4</v>
      </c>
      <c r="P77" s="1">
        <v>0</v>
      </c>
      <c r="Q77" s="12">
        <f>Table1[[#This Row],[Bilevel load]]/180*114</f>
        <v>92.466666666666669</v>
      </c>
      <c r="R77" s="12">
        <f>73/90*180</f>
        <v>146</v>
      </c>
      <c r="S77" s="13">
        <f>Table1[[#This Row],["Flat" cars]]*Table1[[#This Row],[Flat load]]+Table1[[#This Row],["Bilevel" cars]]*Table1[[#This Row],[Bilevel load]]</f>
        <v>676.4666666666667</v>
      </c>
      <c r="T77" s="1" t="s">
        <v>51</v>
      </c>
      <c r="U77" s="1" t="s">
        <v>22</v>
      </c>
      <c r="W77" s="1" t="s">
        <v>34</v>
      </c>
      <c r="X77" s="1" t="s">
        <v>71</v>
      </c>
    </row>
    <row r="78" spans="1:26" ht="15.75" customHeight="1">
      <c r="A78" s="2">
        <v>42591.266025370365</v>
      </c>
      <c r="B78" s="3">
        <v>42591</v>
      </c>
      <c r="C78" s="1">
        <v>582</v>
      </c>
      <c r="D78" s="1" t="s">
        <v>23</v>
      </c>
      <c r="E78" s="1" t="s">
        <v>24</v>
      </c>
      <c r="K78" s="1" t="s">
        <v>53</v>
      </c>
      <c r="L78" s="1">
        <v>3</v>
      </c>
      <c r="M78" s="1" t="s">
        <v>26</v>
      </c>
      <c r="N78" s="1">
        <v>5</v>
      </c>
      <c r="O78" s="1">
        <v>0</v>
      </c>
      <c r="P78" s="1">
        <v>0</v>
      </c>
      <c r="Q78" s="10">
        <v>114</v>
      </c>
      <c r="R78" s="10">
        <v>180</v>
      </c>
      <c r="S78" s="13">
        <f>Table1[[#This Row],["Flat" cars]]*Table1[[#This Row],[Flat load]]+Table1[[#This Row],["Bilevel" cars]]*Table1[[#This Row],[Bilevel load]]</f>
        <v>570</v>
      </c>
      <c r="T78" s="1" t="s">
        <v>44</v>
      </c>
      <c r="U78" s="1" t="s">
        <v>22</v>
      </c>
      <c r="W78" s="1" t="s">
        <v>34</v>
      </c>
      <c r="X78" s="1" t="s">
        <v>60</v>
      </c>
      <c r="Y78" s="1" t="s">
        <v>61</v>
      </c>
      <c r="Z78" s="1" t="s">
        <v>57</v>
      </c>
    </row>
    <row r="79" spans="1:26" ht="15.75" customHeight="1">
      <c r="A79" s="2">
        <v>42591.284351979164</v>
      </c>
      <c r="B79" s="3">
        <v>42591</v>
      </c>
      <c r="C79" s="1">
        <v>506</v>
      </c>
      <c r="D79" s="1" t="s">
        <v>31</v>
      </c>
      <c r="E79" s="1" t="s">
        <v>24</v>
      </c>
      <c r="K79" s="1" t="s">
        <v>35</v>
      </c>
      <c r="L79" s="1">
        <v>1</v>
      </c>
      <c r="M79" s="1" t="s">
        <v>26</v>
      </c>
      <c r="N79" s="1">
        <v>3</v>
      </c>
      <c r="O79" s="1">
        <v>3</v>
      </c>
      <c r="P79" s="1">
        <v>0</v>
      </c>
      <c r="Q79" s="12">
        <v>134</v>
      </c>
      <c r="R79" s="12">
        <v>210</v>
      </c>
      <c r="S79" s="13">
        <f>Table1[[#This Row],["Flat" cars]]*Table1[[#This Row],[Flat load]]+Table1[[#This Row],["Bilevel" cars]]*Table1[[#This Row],[Bilevel load]]</f>
        <v>1032</v>
      </c>
      <c r="T79" s="1" t="s">
        <v>44</v>
      </c>
      <c r="U79" s="1" t="s">
        <v>22</v>
      </c>
      <c r="W79" s="1" t="s">
        <v>34</v>
      </c>
      <c r="X79" s="1" t="s">
        <v>71</v>
      </c>
    </row>
    <row r="80" spans="1:26" ht="15.75" customHeight="1">
      <c r="A80" s="2">
        <v>42591.321225636573</v>
      </c>
      <c r="B80" s="3">
        <v>42591</v>
      </c>
      <c r="C80" s="1">
        <v>510</v>
      </c>
      <c r="D80" s="1" t="s">
        <v>52</v>
      </c>
      <c r="E80" s="1" t="s">
        <v>24</v>
      </c>
      <c r="K80" s="1" t="s">
        <v>35</v>
      </c>
      <c r="L80" s="1">
        <v>2</v>
      </c>
      <c r="M80" s="1" t="s">
        <v>26</v>
      </c>
      <c r="N80" s="1">
        <v>5</v>
      </c>
      <c r="O80" s="1">
        <v>0</v>
      </c>
      <c r="P80" s="1">
        <v>0</v>
      </c>
      <c r="Q80" s="12">
        <v>134</v>
      </c>
      <c r="R80" s="12">
        <v>210</v>
      </c>
      <c r="S80" s="13">
        <f>Table1[[#This Row],["Flat" cars]]*Table1[[#This Row],[Flat load]]+Table1[[#This Row],["Bilevel" cars]]*Table1[[#This Row],[Bilevel load]]</f>
        <v>670</v>
      </c>
      <c r="T80" s="1" t="s">
        <v>44</v>
      </c>
      <c r="U80" s="1" t="s">
        <v>27</v>
      </c>
      <c r="V80" s="1" t="s">
        <v>84</v>
      </c>
      <c r="W80" s="1" t="s">
        <v>47</v>
      </c>
      <c r="X80" s="1" t="s">
        <v>55</v>
      </c>
      <c r="Y80" s="1" t="s">
        <v>70</v>
      </c>
      <c r="Z80" s="1" t="s">
        <v>57</v>
      </c>
    </row>
    <row r="81" spans="1:26" ht="15.75" customHeight="1">
      <c r="A81" s="2">
        <v>42591.325603240737</v>
      </c>
      <c r="B81" s="3">
        <v>42591</v>
      </c>
      <c r="C81" s="1">
        <v>584</v>
      </c>
      <c r="D81" s="1" t="s">
        <v>36</v>
      </c>
      <c r="E81" s="1" t="s">
        <v>32</v>
      </c>
      <c r="G81" s="1" t="s">
        <v>33</v>
      </c>
      <c r="H81" s="1">
        <v>109</v>
      </c>
      <c r="I81" s="1">
        <v>2</v>
      </c>
      <c r="J81" s="1" t="s">
        <v>26</v>
      </c>
      <c r="N81" s="1">
        <v>3</v>
      </c>
      <c r="O81" s="1">
        <v>2</v>
      </c>
      <c r="P81" s="1">
        <v>0</v>
      </c>
      <c r="Q81" s="12">
        <f>Table1[[#This Row],[How many passengers did you count?]]</f>
        <v>109</v>
      </c>
      <c r="R81" s="12">
        <f>Table1[[#This Row],[Flat load]]/114*180</f>
        <v>172.10526315789474</v>
      </c>
      <c r="S81" s="13">
        <f>Table1[[#This Row],["Flat" cars]]*Table1[[#This Row],[Flat load]]+Table1[[#This Row],["Bilevel" cars]]*Table1[[#This Row],[Bilevel load]]</f>
        <v>671.21052631578948</v>
      </c>
      <c r="T81" s="1" t="s">
        <v>44</v>
      </c>
      <c r="U81" s="1" t="s">
        <v>27</v>
      </c>
      <c r="V81" s="1">
        <v>5</v>
      </c>
      <c r="W81" s="1" t="s">
        <v>34</v>
      </c>
      <c r="X81" s="1" t="s">
        <v>55</v>
      </c>
      <c r="Y81" s="1" t="s">
        <v>61</v>
      </c>
      <c r="Z81" s="1" t="s">
        <v>57</v>
      </c>
    </row>
    <row r="82" spans="1:26" ht="15.75" customHeight="1">
      <c r="A82" s="2">
        <v>42591.335261203705</v>
      </c>
      <c r="B82" s="3">
        <v>42591</v>
      </c>
      <c r="C82" s="1">
        <v>510</v>
      </c>
      <c r="D82" s="1" t="s">
        <v>23</v>
      </c>
      <c r="E82" s="1" t="s">
        <v>24</v>
      </c>
      <c r="K82" s="1" t="s">
        <v>35</v>
      </c>
      <c r="L82" s="1">
        <v>1</v>
      </c>
      <c r="M82" s="1" t="s">
        <v>26</v>
      </c>
      <c r="N82" s="1">
        <v>5</v>
      </c>
      <c r="O82" s="1">
        <v>0</v>
      </c>
      <c r="P82" s="1">
        <v>0</v>
      </c>
      <c r="Q82" s="12">
        <v>134</v>
      </c>
      <c r="R82" s="12">
        <v>210</v>
      </c>
      <c r="S82" s="13">
        <f>Table1[[#This Row],["Flat" cars]]*Table1[[#This Row],[Flat load]]+Table1[[#This Row],["Bilevel" cars]]*Table1[[#This Row],[Bilevel load]]</f>
        <v>670</v>
      </c>
      <c r="T82" s="1" t="s">
        <v>44</v>
      </c>
      <c r="U82" s="1" t="s">
        <v>27</v>
      </c>
      <c r="V82" s="1">
        <v>7</v>
      </c>
      <c r="W82" s="1" t="s">
        <v>34</v>
      </c>
      <c r="X82" s="1" t="s">
        <v>55</v>
      </c>
      <c r="Y82" s="1" t="s">
        <v>56</v>
      </c>
      <c r="Z82" s="1" t="s">
        <v>57</v>
      </c>
    </row>
    <row r="83" spans="1:26" ht="15.75" customHeight="1">
      <c r="A83" s="2">
        <v>42591.369301365739</v>
      </c>
      <c r="B83" s="3">
        <v>42591</v>
      </c>
      <c r="C83" s="1">
        <v>508</v>
      </c>
      <c r="D83" s="1" t="s">
        <v>39</v>
      </c>
      <c r="E83" s="1" t="s">
        <v>32</v>
      </c>
      <c r="G83" s="1" t="s">
        <v>69</v>
      </c>
      <c r="H83" s="1">
        <v>63</v>
      </c>
      <c r="I83" s="1">
        <v>8</v>
      </c>
      <c r="J83" s="1" t="s">
        <v>34</v>
      </c>
      <c r="N83" s="1">
        <v>0</v>
      </c>
      <c r="O83" s="1">
        <v>8</v>
      </c>
      <c r="P83" s="1">
        <v>0</v>
      </c>
      <c r="Q83" s="12">
        <f>Table1[[#This Row],[Bilevel load]]/180*114</f>
        <v>79.8</v>
      </c>
      <c r="R83" s="12">
        <f>Table1[[#This Row],[How many passengers did you count?]]/90*180</f>
        <v>125.99999999999999</v>
      </c>
      <c r="S83" s="13">
        <f>Table1[[#This Row],["Flat" cars]]*Table1[[#This Row],[Flat load]]+Table1[[#This Row],["Bilevel" cars]]*Table1[[#This Row],[Bilevel load]]</f>
        <v>1007.9999999999999</v>
      </c>
      <c r="T83" s="1" t="s">
        <v>49</v>
      </c>
      <c r="U83" s="1" t="s">
        <v>22</v>
      </c>
      <c r="W83" s="1" t="s">
        <v>34</v>
      </c>
      <c r="X83" s="1" t="s">
        <v>60</v>
      </c>
      <c r="Y83" s="1" t="s">
        <v>70</v>
      </c>
      <c r="Z83" s="1" t="s">
        <v>57</v>
      </c>
    </row>
    <row r="84" spans="1:26" ht="15.75" customHeight="1">
      <c r="A84" s="2">
        <v>42591.385107523151</v>
      </c>
      <c r="B84" s="3">
        <v>42591</v>
      </c>
      <c r="C84" s="1">
        <v>512</v>
      </c>
      <c r="D84" s="1" t="s">
        <v>43</v>
      </c>
      <c r="E84" s="1" t="s">
        <v>24</v>
      </c>
      <c r="K84" s="1" t="s">
        <v>54</v>
      </c>
      <c r="L84" s="1">
        <v>6</v>
      </c>
      <c r="M84" s="1" t="s">
        <v>26</v>
      </c>
      <c r="N84" s="1">
        <v>6</v>
      </c>
      <c r="O84" s="1">
        <v>0</v>
      </c>
      <c r="P84" s="1">
        <v>0</v>
      </c>
      <c r="Q84" s="12">
        <v>57</v>
      </c>
      <c r="R84" s="12">
        <v>90</v>
      </c>
      <c r="S84" s="13">
        <f>Table1[[#This Row],["Flat" cars]]*Table1[[#This Row],[Flat load]]+Table1[[#This Row],["Bilevel" cars]]*Table1[[#This Row],[Bilevel load]]</f>
        <v>342</v>
      </c>
      <c r="T84" s="1" t="s">
        <v>49</v>
      </c>
      <c r="U84" s="1" t="s">
        <v>22</v>
      </c>
      <c r="W84" s="1" t="s">
        <v>34</v>
      </c>
      <c r="X84" s="1" t="s">
        <v>68</v>
      </c>
      <c r="Y84" s="1" t="s">
        <v>56</v>
      </c>
      <c r="Z84" s="1" t="s">
        <v>57</v>
      </c>
    </row>
    <row r="85" spans="1:26" ht="15.75" customHeight="1">
      <c r="A85" s="2">
        <v>42592.235071898147</v>
      </c>
      <c r="B85" s="3">
        <v>42592</v>
      </c>
      <c r="C85" s="1">
        <v>502</v>
      </c>
      <c r="D85" s="1" t="s">
        <v>20</v>
      </c>
      <c r="E85" s="1" t="s">
        <v>32</v>
      </c>
      <c r="G85" s="1" t="s">
        <v>69</v>
      </c>
      <c r="H85" s="1">
        <v>50</v>
      </c>
      <c r="I85" s="1">
        <v>1</v>
      </c>
      <c r="J85" s="1" t="s">
        <v>34</v>
      </c>
      <c r="N85" s="1" t="s">
        <v>63</v>
      </c>
      <c r="O85" s="1" t="s">
        <v>82</v>
      </c>
      <c r="P85" s="1">
        <v>0</v>
      </c>
      <c r="Q85" s="12">
        <f>Table1[[#This Row],[Bilevel load]]/180*114</f>
        <v>63.333333333333336</v>
      </c>
      <c r="R85" s="12">
        <f>Table1[[#This Row],[How many passengers did you count?]]/90*180</f>
        <v>100</v>
      </c>
      <c r="S85" s="13"/>
      <c r="T85" s="1" t="s">
        <v>49</v>
      </c>
      <c r="U85" s="1" t="s">
        <v>22</v>
      </c>
      <c r="W85" s="1" t="s">
        <v>34</v>
      </c>
      <c r="X85" s="1" t="s">
        <v>55</v>
      </c>
      <c r="Y85" s="1" t="s">
        <v>61</v>
      </c>
      <c r="Z85" s="1" t="s">
        <v>57</v>
      </c>
    </row>
    <row r="86" spans="1:26" ht="15.75" customHeight="1">
      <c r="A86" s="2">
        <v>42592.23639362269</v>
      </c>
      <c r="B86" s="3">
        <v>42592</v>
      </c>
      <c r="C86" s="1">
        <v>502</v>
      </c>
      <c r="D86" s="1" t="s">
        <v>29</v>
      </c>
      <c r="E86" s="1" t="s">
        <v>32</v>
      </c>
      <c r="G86" s="1" t="s">
        <v>33</v>
      </c>
      <c r="H86" s="1">
        <v>49</v>
      </c>
      <c r="I86" s="1">
        <v>4</v>
      </c>
      <c r="J86" s="1" t="s">
        <v>26</v>
      </c>
      <c r="N86" s="1">
        <v>1</v>
      </c>
      <c r="O86" s="1">
        <v>4</v>
      </c>
      <c r="P86" s="1">
        <v>0</v>
      </c>
      <c r="Q86" s="12">
        <v>49</v>
      </c>
      <c r="R86" s="12">
        <f>Table1[[#This Row],[Flat load]]/114*180</f>
        <v>77.368421052631575</v>
      </c>
      <c r="S86" s="13">
        <f>Table1[[#This Row],["Flat" cars]]*Table1[[#This Row],[Flat load]]+Table1[[#This Row],["Bilevel" cars]]*Table1[[#This Row],[Bilevel load]]</f>
        <v>358.4736842105263</v>
      </c>
      <c r="T86" s="1" t="s">
        <v>49</v>
      </c>
      <c r="U86" s="1" t="s">
        <v>22</v>
      </c>
      <c r="W86" s="1" t="s">
        <v>34</v>
      </c>
      <c r="X86" s="1" t="s">
        <v>60</v>
      </c>
      <c r="Y86" s="1" t="s">
        <v>56</v>
      </c>
      <c r="Z86" s="1" t="s">
        <v>57</v>
      </c>
    </row>
    <row r="87" spans="1:26" ht="15.75" customHeight="1">
      <c r="A87" s="2">
        <v>42592.281037662033</v>
      </c>
      <c r="B87" s="3">
        <v>42591</v>
      </c>
      <c r="C87" s="1">
        <v>508</v>
      </c>
      <c r="D87" s="1" t="s">
        <v>39</v>
      </c>
      <c r="E87" s="1" t="s">
        <v>24</v>
      </c>
      <c r="K87" s="1" t="s">
        <v>30</v>
      </c>
      <c r="L87" s="1">
        <v>8</v>
      </c>
      <c r="M87" s="1" t="s">
        <v>34</v>
      </c>
      <c r="N87" s="1">
        <v>0</v>
      </c>
      <c r="O87" s="1">
        <v>8</v>
      </c>
      <c r="P87" s="1">
        <v>0</v>
      </c>
      <c r="Q87" s="12">
        <v>91</v>
      </c>
      <c r="R87" s="12">
        <v>144</v>
      </c>
      <c r="S87" s="13">
        <f>Table1[[#This Row],["Flat" cars]]*Table1[[#This Row],[Flat load]]+Table1[[#This Row],["Bilevel" cars]]*Table1[[#This Row],[Bilevel load]]</f>
        <v>1152</v>
      </c>
      <c r="T87" s="1" t="s">
        <v>51</v>
      </c>
      <c r="U87" s="1" t="s">
        <v>27</v>
      </c>
      <c r="V87" s="1">
        <v>2</v>
      </c>
      <c r="W87" s="1" t="s">
        <v>34</v>
      </c>
      <c r="X87" s="1" t="s">
        <v>71</v>
      </c>
    </row>
    <row r="88" spans="1:26" ht="15.75" customHeight="1">
      <c r="A88" s="2">
        <v>42592.302792025468</v>
      </c>
      <c r="B88" s="3">
        <v>42592</v>
      </c>
      <c r="C88" s="1">
        <v>508</v>
      </c>
      <c r="D88" s="1" t="s">
        <v>43</v>
      </c>
      <c r="E88" s="1" t="s">
        <v>32</v>
      </c>
      <c r="G88" s="1" t="s">
        <v>69</v>
      </c>
      <c r="H88" s="1">
        <v>84</v>
      </c>
      <c r="I88" s="1">
        <v>4</v>
      </c>
      <c r="J88" s="1" t="s">
        <v>26</v>
      </c>
      <c r="N88" s="1">
        <v>0</v>
      </c>
      <c r="O88" s="1">
        <v>8</v>
      </c>
      <c r="P88" s="1">
        <v>0</v>
      </c>
      <c r="Q88" s="12">
        <f>Table1[[#This Row],[Bilevel load]]/180*114</f>
        <v>106.4</v>
      </c>
      <c r="R88" s="12">
        <f>Table1[[#This Row],[How many passengers did you count?]]/90*180</f>
        <v>168</v>
      </c>
      <c r="S88" s="13">
        <f>Table1[[#This Row],["Flat" cars]]*Table1[[#This Row],[Flat load]]+Table1[[#This Row],["Bilevel" cars]]*Table1[[#This Row],[Bilevel load]]</f>
        <v>1344</v>
      </c>
      <c r="T88" s="1" t="s">
        <v>51</v>
      </c>
      <c r="U88" s="1" t="s">
        <v>27</v>
      </c>
      <c r="V88" s="1">
        <v>7</v>
      </c>
      <c r="W88" s="1" t="s">
        <v>34</v>
      </c>
      <c r="X88" s="1" t="s">
        <v>71</v>
      </c>
    </row>
    <row r="89" spans="1:26" ht="15.75" customHeight="1">
      <c r="A89" s="2">
        <v>42592.32385270833</v>
      </c>
      <c r="B89" s="3">
        <v>42592</v>
      </c>
      <c r="C89" s="1">
        <v>510</v>
      </c>
      <c r="D89" s="1" t="s">
        <v>52</v>
      </c>
      <c r="E89" s="1" t="s">
        <v>24</v>
      </c>
      <c r="K89" s="1" t="s">
        <v>25</v>
      </c>
      <c r="L89" s="1">
        <v>2</v>
      </c>
      <c r="M89" s="1" t="s">
        <v>26</v>
      </c>
      <c r="N89" s="1">
        <v>5</v>
      </c>
      <c r="O89" s="1">
        <v>0</v>
      </c>
      <c r="P89" s="1">
        <v>0</v>
      </c>
      <c r="Q89" s="12">
        <v>154</v>
      </c>
      <c r="R89" s="12">
        <v>230</v>
      </c>
      <c r="S89" s="13">
        <f>Table1[[#This Row],["Flat" cars]]*Table1[[#This Row],[Flat load]]+Table1[[#This Row],["Bilevel" cars]]*Table1[[#This Row],[Bilevel load]]</f>
        <v>770</v>
      </c>
      <c r="T89" s="1" t="s">
        <v>44</v>
      </c>
      <c r="U89" s="1" t="s">
        <v>27</v>
      </c>
      <c r="V89" s="1" t="s">
        <v>85</v>
      </c>
      <c r="W89" s="1" t="s">
        <v>47</v>
      </c>
      <c r="X89" s="1" t="s">
        <v>55</v>
      </c>
      <c r="Y89" s="1" t="s">
        <v>70</v>
      </c>
      <c r="Z89" s="1" t="s">
        <v>57</v>
      </c>
    </row>
    <row r="90" spans="1:26" ht="15.75" customHeight="1">
      <c r="A90" s="2">
        <v>42592.336518645832</v>
      </c>
      <c r="B90" s="3">
        <v>42592</v>
      </c>
      <c r="C90" s="1">
        <v>510</v>
      </c>
      <c r="D90" s="1" t="s">
        <v>23</v>
      </c>
      <c r="E90" s="1" t="s">
        <v>24</v>
      </c>
      <c r="K90" s="1" t="s">
        <v>25</v>
      </c>
      <c r="L90" s="1">
        <v>1</v>
      </c>
      <c r="M90" s="1" t="s">
        <v>26</v>
      </c>
      <c r="N90" s="1">
        <v>5</v>
      </c>
      <c r="O90" s="1">
        <v>0</v>
      </c>
      <c r="P90" s="1">
        <v>0</v>
      </c>
      <c r="Q90" s="12">
        <v>154</v>
      </c>
      <c r="R90" s="12">
        <v>230</v>
      </c>
      <c r="S90" s="13">
        <f>Table1[[#This Row],["Flat" cars]]*Table1[[#This Row],[Flat load]]+Table1[[#This Row],["Bilevel" cars]]*Table1[[#This Row],[Bilevel load]]</f>
        <v>770</v>
      </c>
      <c r="T90" s="1" t="s">
        <v>44</v>
      </c>
      <c r="U90" s="1" t="s">
        <v>22</v>
      </c>
      <c r="V90" s="1">
        <v>8</v>
      </c>
      <c r="W90" s="1" t="s">
        <v>34</v>
      </c>
      <c r="X90" s="1" t="s">
        <v>55</v>
      </c>
      <c r="Y90" s="1" t="s">
        <v>70</v>
      </c>
      <c r="Z90" s="1" t="s">
        <v>57</v>
      </c>
    </row>
    <row r="91" spans="1:26" ht="15.75" customHeight="1">
      <c r="A91" s="2">
        <v>42592.529260150463</v>
      </c>
      <c r="B91" s="3">
        <v>42592</v>
      </c>
      <c r="C91" s="1">
        <v>512</v>
      </c>
      <c r="D91" s="1" t="s">
        <v>43</v>
      </c>
      <c r="E91" s="1" t="s">
        <v>24</v>
      </c>
      <c r="K91" s="1" t="s">
        <v>54</v>
      </c>
      <c r="L91" s="1">
        <v>6</v>
      </c>
      <c r="M91" s="1" t="s">
        <v>26</v>
      </c>
      <c r="N91" s="1">
        <v>6</v>
      </c>
      <c r="O91" s="1">
        <v>0</v>
      </c>
      <c r="P91" s="1">
        <v>0</v>
      </c>
      <c r="Q91" s="12">
        <v>57</v>
      </c>
      <c r="R91" s="12">
        <v>90</v>
      </c>
      <c r="S91" s="13">
        <f>Table1[[#This Row],["Flat" cars]]*Table1[[#This Row],[Flat load]]+Table1[[#This Row],["Bilevel" cars]]*Table1[[#This Row],[Bilevel load]]</f>
        <v>342</v>
      </c>
      <c r="T91" s="1" t="s">
        <v>49</v>
      </c>
      <c r="U91" s="1" t="s">
        <v>22</v>
      </c>
      <c r="W91" s="1" t="s">
        <v>34</v>
      </c>
      <c r="X91" s="1" t="s">
        <v>68</v>
      </c>
      <c r="Y91" s="1" t="s">
        <v>56</v>
      </c>
      <c r="Z91" s="1" t="s">
        <v>57</v>
      </c>
    </row>
    <row r="92" spans="1:26" ht="15.75" customHeight="1">
      <c r="A92" s="2">
        <v>42592.835932905087</v>
      </c>
      <c r="B92" s="3">
        <v>42592</v>
      </c>
      <c r="C92" s="1">
        <v>508</v>
      </c>
      <c r="D92" s="1" t="s">
        <v>39</v>
      </c>
      <c r="E92" s="1" t="s">
        <v>24</v>
      </c>
      <c r="K92" s="1" t="s">
        <v>30</v>
      </c>
      <c r="L92" s="1">
        <v>8</v>
      </c>
      <c r="M92" s="1" t="s">
        <v>34</v>
      </c>
      <c r="N92" s="1">
        <v>0</v>
      </c>
      <c r="O92" s="1">
        <v>8</v>
      </c>
      <c r="P92" s="1">
        <v>0</v>
      </c>
      <c r="Q92" s="12">
        <v>91</v>
      </c>
      <c r="R92" s="12">
        <v>144</v>
      </c>
      <c r="S92" s="13">
        <f>Table1[[#This Row],["Flat" cars]]*Table1[[#This Row],[Flat load]]+Table1[[#This Row],["Bilevel" cars]]*Table1[[#This Row],[Bilevel load]]</f>
        <v>1152</v>
      </c>
      <c r="T92" s="1" t="s">
        <v>51</v>
      </c>
      <c r="U92" s="1" t="s">
        <v>27</v>
      </c>
      <c r="V92" s="1">
        <v>8</v>
      </c>
      <c r="W92" s="1" t="s">
        <v>34</v>
      </c>
      <c r="X92" s="1" t="s">
        <v>71</v>
      </c>
    </row>
    <row r="93" spans="1:26" ht="15.75" customHeight="1">
      <c r="A93" s="2">
        <v>42593.239132418981</v>
      </c>
      <c r="B93" s="3">
        <v>42593</v>
      </c>
      <c r="C93" s="1">
        <v>502</v>
      </c>
      <c r="D93" s="1" t="s">
        <v>20</v>
      </c>
      <c r="E93" s="1" t="s">
        <v>32</v>
      </c>
      <c r="G93" s="1" t="s">
        <v>69</v>
      </c>
      <c r="H93" s="1">
        <v>50</v>
      </c>
      <c r="I93" s="1">
        <v>1</v>
      </c>
      <c r="J93" s="1" t="s">
        <v>34</v>
      </c>
      <c r="N93" s="1">
        <v>3</v>
      </c>
      <c r="O93" s="1">
        <v>2</v>
      </c>
      <c r="P93" s="1">
        <v>0</v>
      </c>
      <c r="Q93" s="12">
        <f>Table1[[#This Row],[Bilevel load]]/180*114</f>
        <v>63.333333333333336</v>
      </c>
      <c r="R93" s="12">
        <f>Table1[[#This Row],[How many passengers did you count?]]/90*180</f>
        <v>100</v>
      </c>
      <c r="S93" s="13">
        <f>Table1[[#This Row],["Flat" cars]]*Table1[[#This Row],[Flat load]]+Table1[[#This Row],["Bilevel" cars]]*Table1[[#This Row],[Bilevel load]]</f>
        <v>390</v>
      </c>
      <c r="T93" s="1" t="s">
        <v>49</v>
      </c>
      <c r="U93" s="1" t="s">
        <v>27</v>
      </c>
      <c r="V93" s="1">
        <v>10</v>
      </c>
      <c r="W93" s="1" t="s">
        <v>34</v>
      </c>
      <c r="X93" s="1" t="s">
        <v>55</v>
      </c>
      <c r="Y93" s="1" t="s">
        <v>70</v>
      </c>
      <c r="Z93" s="1" t="s">
        <v>57</v>
      </c>
    </row>
    <row r="94" spans="1:26" ht="15.75" customHeight="1">
      <c r="A94" s="2">
        <v>42593.245254618058</v>
      </c>
      <c r="B94" s="3">
        <v>42593</v>
      </c>
      <c r="C94" s="1">
        <v>502</v>
      </c>
      <c r="D94" s="1" t="s">
        <v>29</v>
      </c>
      <c r="E94" s="1" t="s">
        <v>32</v>
      </c>
      <c r="G94" s="1" t="s">
        <v>33</v>
      </c>
      <c r="H94" s="1">
        <v>59</v>
      </c>
      <c r="I94" s="1">
        <v>4</v>
      </c>
      <c r="J94" s="1" t="s">
        <v>26</v>
      </c>
      <c r="N94" s="1">
        <v>3</v>
      </c>
      <c r="O94" s="1">
        <v>2</v>
      </c>
      <c r="P94" s="1">
        <v>0</v>
      </c>
      <c r="Q94" s="12">
        <v>59</v>
      </c>
      <c r="R94" s="12">
        <f>Table1[[#This Row],[Flat load]]/114*180</f>
        <v>93.15789473684211</v>
      </c>
      <c r="S94" s="13">
        <f>Table1[[#This Row],["Flat" cars]]*Table1[[#This Row],[Flat load]]+Table1[[#This Row],["Bilevel" cars]]*Table1[[#This Row],[Bilevel load]]</f>
        <v>363.31578947368422</v>
      </c>
      <c r="T94" s="1" t="s">
        <v>49</v>
      </c>
      <c r="U94" s="1" t="s">
        <v>27</v>
      </c>
      <c r="V94" s="1" t="s">
        <v>86</v>
      </c>
      <c r="W94" s="1" t="s">
        <v>34</v>
      </c>
      <c r="X94" s="1" t="s">
        <v>60</v>
      </c>
      <c r="Y94" s="1" t="s">
        <v>56</v>
      </c>
      <c r="Z94" s="1" t="s">
        <v>57</v>
      </c>
    </row>
    <row r="95" spans="1:26" ht="15.75" customHeight="1">
      <c r="A95" s="2">
        <v>42593.284533738421</v>
      </c>
      <c r="B95" s="3">
        <v>42593</v>
      </c>
      <c r="C95" s="1">
        <v>506</v>
      </c>
      <c r="D95" s="1" t="s">
        <v>31</v>
      </c>
      <c r="E95" s="1" t="s">
        <v>24</v>
      </c>
      <c r="K95" s="1" t="s">
        <v>53</v>
      </c>
      <c r="L95" s="1">
        <v>1</v>
      </c>
      <c r="M95" s="1" t="s">
        <v>26</v>
      </c>
      <c r="N95" s="1">
        <v>0</v>
      </c>
      <c r="O95" s="1">
        <v>6</v>
      </c>
      <c r="P95" s="1">
        <v>0</v>
      </c>
      <c r="Q95" s="10">
        <v>114</v>
      </c>
      <c r="R95" s="10">
        <v>180</v>
      </c>
      <c r="S95" s="13">
        <f>Table1[[#This Row],["Flat" cars]]*Table1[[#This Row],[Flat load]]+Table1[[#This Row],["Bilevel" cars]]*Table1[[#This Row],[Bilevel load]]</f>
        <v>1080</v>
      </c>
      <c r="T95" s="1" t="s">
        <v>44</v>
      </c>
      <c r="U95" s="1" t="s">
        <v>22</v>
      </c>
      <c r="W95" s="1" t="s">
        <v>34</v>
      </c>
      <c r="X95" s="1" t="s">
        <v>71</v>
      </c>
    </row>
    <row r="96" spans="1:26" ht="15.75" customHeight="1">
      <c r="A96" s="2">
        <v>42593.311413194446</v>
      </c>
      <c r="B96" s="3">
        <v>42593</v>
      </c>
      <c r="C96" s="1">
        <v>508</v>
      </c>
      <c r="D96" s="1" t="s">
        <v>31</v>
      </c>
      <c r="E96" s="1" t="s">
        <v>24</v>
      </c>
      <c r="K96" s="1" t="s">
        <v>30</v>
      </c>
      <c r="L96" s="1">
        <v>8</v>
      </c>
      <c r="M96" s="1" t="s">
        <v>34</v>
      </c>
      <c r="N96" s="1">
        <v>0</v>
      </c>
      <c r="O96" s="1">
        <v>8</v>
      </c>
      <c r="P96" s="1">
        <v>0</v>
      </c>
      <c r="Q96" s="12">
        <v>91</v>
      </c>
      <c r="R96" s="12">
        <v>144</v>
      </c>
      <c r="S96" s="13">
        <f>Table1[[#This Row],["Flat" cars]]*Table1[[#This Row],[Flat load]]+Table1[[#This Row],["Bilevel" cars]]*Table1[[#This Row],[Bilevel load]]</f>
        <v>1152</v>
      </c>
      <c r="T96" s="1" t="s">
        <v>44</v>
      </c>
      <c r="U96" s="1" t="s">
        <v>27</v>
      </c>
      <c r="V96" s="1">
        <v>7</v>
      </c>
      <c r="W96" s="1" t="s">
        <v>26</v>
      </c>
      <c r="X96" s="1" t="s">
        <v>71</v>
      </c>
      <c r="Y96" s="1" t="s">
        <v>87</v>
      </c>
      <c r="Z96" s="1" t="s">
        <v>88</v>
      </c>
    </row>
    <row r="97" spans="1:26" ht="15.75" customHeight="1">
      <c r="A97" s="2">
        <v>42593.320977129624</v>
      </c>
      <c r="B97" s="3">
        <v>42593</v>
      </c>
      <c r="C97" s="1">
        <v>510</v>
      </c>
      <c r="D97" s="1" t="s">
        <v>52</v>
      </c>
      <c r="E97" s="1" t="s">
        <v>24</v>
      </c>
      <c r="K97" s="1" t="s">
        <v>30</v>
      </c>
      <c r="L97" s="1">
        <v>4</v>
      </c>
      <c r="M97" s="1" t="s">
        <v>26</v>
      </c>
      <c r="N97" s="1">
        <v>6</v>
      </c>
      <c r="O97" s="1">
        <v>0</v>
      </c>
      <c r="P97" s="1">
        <v>0</v>
      </c>
      <c r="Q97" s="12">
        <v>91</v>
      </c>
      <c r="R97" s="12">
        <v>144</v>
      </c>
      <c r="S97" s="13">
        <f>Table1[[#This Row],["Flat" cars]]*Table1[[#This Row],[Flat load]]+Table1[[#This Row],["Bilevel" cars]]*Table1[[#This Row],[Bilevel load]]</f>
        <v>546</v>
      </c>
      <c r="T97" s="1" t="s">
        <v>44</v>
      </c>
      <c r="U97" s="1" t="s">
        <v>22</v>
      </c>
      <c r="V97" s="1" t="s">
        <v>89</v>
      </c>
      <c r="W97" s="1" t="s">
        <v>34</v>
      </c>
      <c r="X97" s="1" t="s">
        <v>60</v>
      </c>
      <c r="Y97" s="1" t="s">
        <v>70</v>
      </c>
      <c r="Z97" s="1" t="s">
        <v>57</v>
      </c>
    </row>
    <row r="98" spans="1:26" ht="15.75" customHeight="1">
      <c r="A98" s="2">
        <v>42593.336224872684</v>
      </c>
      <c r="B98" s="3">
        <v>42593</v>
      </c>
      <c r="C98" s="1">
        <v>510</v>
      </c>
      <c r="D98" s="1" t="s">
        <v>23</v>
      </c>
      <c r="E98" s="1" t="s">
        <v>24</v>
      </c>
      <c r="K98" s="1" t="s">
        <v>35</v>
      </c>
      <c r="L98" s="1">
        <v>1</v>
      </c>
      <c r="M98" s="1" t="s">
        <v>26</v>
      </c>
      <c r="N98" s="1">
        <v>6</v>
      </c>
      <c r="O98" s="1">
        <v>0</v>
      </c>
      <c r="P98" s="1">
        <v>0</v>
      </c>
      <c r="Q98" s="12">
        <v>134</v>
      </c>
      <c r="R98" s="12">
        <v>210</v>
      </c>
      <c r="S98" s="13">
        <f>Table1[[#This Row],["Flat" cars]]*Table1[[#This Row],[Flat load]]+Table1[[#This Row],["Bilevel" cars]]*Table1[[#This Row],[Bilevel load]]</f>
        <v>804</v>
      </c>
      <c r="T98" s="1" t="s">
        <v>44</v>
      </c>
      <c r="U98" s="1" t="s">
        <v>27</v>
      </c>
      <c r="V98" s="1">
        <v>8</v>
      </c>
      <c r="W98" s="1" t="s">
        <v>34</v>
      </c>
      <c r="X98" s="1" t="s">
        <v>55</v>
      </c>
      <c r="Y98" s="1" t="s">
        <v>56</v>
      </c>
      <c r="Z98" s="1" t="s">
        <v>57</v>
      </c>
    </row>
    <row r="99" spans="1:26" ht="15.75" customHeight="1">
      <c r="A99" s="2">
        <v>42593.736355925925</v>
      </c>
      <c r="B99" s="3">
        <v>42593</v>
      </c>
      <c r="C99" s="1">
        <v>512</v>
      </c>
      <c r="D99" s="1" t="s">
        <v>43</v>
      </c>
      <c r="E99" s="1" t="s">
        <v>24</v>
      </c>
      <c r="K99" s="1" t="s">
        <v>54</v>
      </c>
      <c r="L99" s="1">
        <v>5</v>
      </c>
      <c r="M99" s="1" t="s">
        <v>26</v>
      </c>
      <c r="N99" s="1">
        <v>5</v>
      </c>
      <c r="O99" s="1">
        <v>0</v>
      </c>
      <c r="P99" s="1">
        <v>0</v>
      </c>
      <c r="Q99" s="12">
        <v>57</v>
      </c>
      <c r="R99" s="12">
        <v>90</v>
      </c>
      <c r="S99" s="13">
        <f>Table1[[#This Row],["Flat" cars]]*Table1[[#This Row],[Flat load]]+Table1[[#This Row],["Bilevel" cars]]*Table1[[#This Row],[Bilevel load]]</f>
        <v>285</v>
      </c>
      <c r="T99" s="1" t="s">
        <v>49</v>
      </c>
      <c r="U99" s="1" t="s">
        <v>22</v>
      </c>
      <c r="W99" s="1" t="s">
        <v>34</v>
      </c>
      <c r="X99" s="1" t="s">
        <v>68</v>
      </c>
      <c r="Y99" s="1" t="s">
        <v>56</v>
      </c>
      <c r="Z99" s="1" t="s">
        <v>57</v>
      </c>
    </row>
    <row r="100" spans="1:26" ht="15.75" customHeight="1">
      <c r="A100" s="2">
        <v>42594.239823078708</v>
      </c>
      <c r="B100" s="3">
        <v>42594</v>
      </c>
      <c r="C100" s="1">
        <v>502</v>
      </c>
      <c r="D100" s="1" t="s">
        <v>29</v>
      </c>
      <c r="E100" s="1" t="s">
        <v>32</v>
      </c>
      <c r="G100" s="1" t="s">
        <v>33</v>
      </c>
      <c r="H100" s="1">
        <v>52</v>
      </c>
      <c r="I100" s="1">
        <v>4</v>
      </c>
      <c r="J100" s="1" t="s">
        <v>26</v>
      </c>
      <c r="N100" s="1">
        <v>5</v>
      </c>
      <c r="O100" s="1">
        <v>0</v>
      </c>
      <c r="P100" s="1">
        <v>0</v>
      </c>
      <c r="Q100" s="12">
        <v>52</v>
      </c>
      <c r="R100" s="12">
        <f>Table1[[#This Row],[Flat load]]/114*180</f>
        <v>82.105263157894726</v>
      </c>
      <c r="S100" s="13">
        <f>Table1[[#This Row],["Flat" cars]]*Table1[[#This Row],[Flat load]]+Table1[[#This Row],["Bilevel" cars]]*Table1[[#This Row],[Bilevel load]]</f>
        <v>260</v>
      </c>
      <c r="T100" s="1" t="s">
        <v>49</v>
      </c>
      <c r="U100" s="1" t="s">
        <v>27</v>
      </c>
      <c r="V100" s="1" t="s">
        <v>90</v>
      </c>
      <c r="W100" s="1" t="s">
        <v>34</v>
      </c>
      <c r="X100" s="1" t="s">
        <v>60</v>
      </c>
      <c r="Y100" s="1" t="s">
        <v>56</v>
      </c>
      <c r="Z100" s="1" t="s">
        <v>57</v>
      </c>
    </row>
    <row r="101" spans="1:26" ht="15.75" customHeight="1">
      <c r="A101" s="2">
        <v>42594.260230925924</v>
      </c>
      <c r="B101" s="3">
        <v>42593</v>
      </c>
      <c r="C101" s="1">
        <v>508</v>
      </c>
      <c r="D101" s="1" t="s">
        <v>39</v>
      </c>
      <c r="E101" s="1" t="s">
        <v>24</v>
      </c>
      <c r="K101" s="1" t="s">
        <v>30</v>
      </c>
      <c r="L101" s="1">
        <v>8</v>
      </c>
      <c r="M101" s="1" t="s">
        <v>34</v>
      </c>
      <c r="N101" s="1">
        <v>0</v>
      </c>
      <c r="O101" s="1">
        <v>8</v>
      </c>
      <c r="P101" s="1">
        <v>0</v>
      </c>
      <c r="Q101" s="12">
        <v>91</v>
      </c>
      <c r="R101" s="12">
        <v>144</v>
      </c>
      <c r="S101" s="13">
        <f>Table1[[#This Row],["Flat" cars]]*Table1[[#This Row],[Flat load]]+Table1[[#This Row],["Bilevel" cars]]*Table1[[#This Row],[Bilevel load]]</f>
        <v>1152</v>
      </c>
      <c r="T101" s="1" t="s">
        <v>51</v>
      </c>
      <c r="U101" s="1" t="s">
        <v>27</v>
      </c>
      <c r="V101" s="1">
        <v>4</v>
      </c>
      <c r="W101" s="1" t="s">
        <v>91</v>
      </c>
    </row>
    <row r="102" spans="1:26" ht="15.75" customHeight="1">
      <c r="A102" s="2">
        <v>42594.298113564815</v>
      </c>
      <c r="B102" s="3">
        <v>42594</v>
      </c>
      <c r="C102" s="1">
        <v>506</v>
      </c>
      <c r="D102" s="1" t="s">
        <v>31</v>
      </c>
      <c r="E102" s="1" t="s">
        <v>24</v>
      </c>
      <c r="K102" s="1" t="s">
        <v>30</v>
      </c>
      <c r="L102" s="1">
        <v>1</v>
      </c>
      <c r="M102" s="1" t="s">
        <v>26</v>
      </c>
      <c r="N102" s="1">
        <v>0</v>
      </c>
      <c r="O102" s="1">
        <v>6</v>
      </c>
      <c r="P102" s="1">
        <v>0</v>
      </c>
      <c r="Q102" s="12">
        <v>91</v>
      </c>
      <c r="R102" s="12">
        <v>144</v>
      </c>
      <c r="S102" s="13">
        <f>Table1[[#This Row],["Flat" cars]]*Table1[[#This Row],[Flat load]]+Table1[[#This Row],["Bilevel" cars]]*Table1[[#This Row],[Bilevel load]]</f>
        <v>864</v>
      </c>
      <c r="T102" s="1" t="s">
        <v>44</v>
      </c>
      <c r="U102" s="1" t="s">
        <v>22</v>
      </c>
      <c r="W102" s="1" t="s">
        <v>34</v>
      </c>
      <c r="X102" s="1" t="s">
        <v>71</v>
      </c>
    </row>
    <row r="103" spans="1:26" ht="15.75" customHeight="1">
      <c r="A103" s="2">
        <v>42594.385507013889</v>
      </c>
      <c r="B103" s="3">
        <v>42594</v>
      </c>
      <c r="C103" s="1">
        <v>512</v>
      </c>
      <c r="D103" s="1" t="s">
        <v>43</v>
      </c>
      <c r="E103" s="1" t="s">
        <v>24</v>
      </c>
      <c r="K103" s="1" t="s">
        <v>54</v>
      </c>
      <c r="L103" s="1">
        <v>6</v>
      </c>
      <c r="M103" s="1" t="s">
        <v>26</v>
      </c>
      <c r="N103" s="1">
        <v>6</v>
      </c>
      <c r="O103" s="1">
        <v>0</v>
      </c>
      <c r="P103" s="1">
        <v>0</v>
      </c>
      <c r="Q103" s="12">
        <v>57</v>
      </c>
      <c r="R103" s="12">
        <v>90</v>
      </c>
      <c r="S103" s="13">
        <f>Table1[[#This Row],["Flat" cars]]*Table1[[#This Row],[Flat load]]+Table1[[#This Row],["Bilevel" cars]]*Table1[[#This Row],[Bilevel load]]</f>
        <v>342</v>
      </c>
      <c r="T103" s="1" t="s">
        <v>49</v>
      </c>
      <c r="U103" s="1" t="s">
        <v>22</v>
      </c>
      <c r="W103" s="1" t="s">
        <v>34</v>
      </c>
      <c r="X103" s="1" t="s">
        <v>68</v>
      </c>
      <c r="Y103" s="1" t="s">
        <v>56</v>
      </c>
      <c r="Z103" s="1" t="s">
        <v>57</v>
      </c>
    </row>
    <row r="104" spans="1:26" ht="15.75" customHeight="1">
      <c r="A104" s="2">
        <v>42594.506543912037</v>
      </c>
      <c r="B104" s="3">
        <v>42593</v>
      </c>
      <c r="C104" s="1">
        <v>506</v>
      </c>
      <c r="D104" s="1" t="s">
        <v>36</v>
      </c>
      <c r="E104" s="1" t="s">
        <v>24</v>
      </c>
      <c r="K104" s="1" t="s">
        <v>54</v>
      </c>
      <c r="L104" s="1">
        <v>4</v>
      </c>
      <c r="M104" s="1" t="s">
        <v>26</v>
      </c>
      <c r="N104" s="1">
        <v>0</v>
      </c>
      <c r="O104" s="1" t="s">
        <v>92</v>
      </c>
      <c r="P104" s="1">
        <v>0</v>
      </c>
      <c r="Q104" s="12">
        <v>57</v>
      </c>
      <c r="R104" s="12">
        <v>90</v>
      </c>
      <c r="S104" s="13">
        <f>6*Table1[[#This Row],[Bilevel load]]</f>
        <v>540</v>
      </c>
      <c r="T104" s="1" t="s">
        <v>44</v>
      </c>
      <c r="U104" s="1" t="s">
        <v>27</v>
      </c>
      <c r="V104" s="1">
        <v>2</v>
      </c>
      <c r="W104" s="1" t="s">
        <v>34</v>
      </c>
      <c r="X104" s="1" t="s">
        <v>68</v>
      </c>
      <c r="Y104" s="1" t="s">
        <v>70</v>
      </c>
      <c r="Z104" s="1" t="s">
        <v>88</v>
      </c>
    </row>
    <row r="105" spans="1:26" ht="15.75" customHeight="1">
      <c r="A105" s="2">
        <v>42594.507313020833</v>
      </c>
      <c r="B105" s="3">
        <v>42594</v>
      </c>
      <c r="C105" s="1">
        <v>506</v>
      </c>
      <c r="D105" s="1" t="s">
        <v>36</v>
      </c>
      <c r="E105" s="1" t="s">
        <v>24</v>
      </c>
      <c r="K105" s="1" t="s">
        <v>54</v>
      </c>
      <c r="L105" s="1">
        <v>4</v>
      </c>
      <c r="M105" s="1" t="s">
        <v>26</v>
      </c>
      <c r="N105" s="1">
        <v>0</v>
      </c>
      <c r="O105" s="1">
        <v>6</v>
      </c>
      <c r="P105" s="1">
        <v>0</v>
      </c>
      <c r="Q105" s="12">
        <v>57</v>
      </c>
      <c r="R105" s="12">
        <v>90</v>
      </c>
      <c r="S105" s="13">
        <f>Table1[[#This Row],["Flat" cars]]*Table1[[#This Row],[Flat load]]+Table1[[#This Row],["Bilevel" cars]]*Table1[[#This Row],[Bilevel load]]</f>
        <v>540</v>
      </c>
      <c r="T105" s="1" t="s">
        <v>44</v>
      </c>
      <c r="U105" s="1" t="s">
        <v>22</v>
      </c>
      <c r="W105" s="1" t="s">
        <v>34</v>
      </c>
      <c r="X105" s="1" t="s">
        <v>55</v>
      </c>
      <c r="Y105" s="1" t="s">
        <v>61</v>
      </c>
      <c r="Z105" s="1" t="s">
        <v>57</v>
      </c>
    </row>
    <row r="106" spans="1:26" ht="15.75" customHeight="1">
      <c r="A106" s="2">
        <v>42594.741988402777</v>
      </c>
      <c r="B106" s="3">
        <v>42594</v>
      </c>
      <c r="C106" s="1">
        <v>508</v>
      </c>
      <c r="D106" s="1" t="s">
        <v>39</v>
      </c>
      <c r="E106" s="1" t="s">
        <v>24</v>
      </c>
      <c r="K106" s="1" t="s">
        <v>54</v>
      </c>
      <c r="L106" s="1">
        <v>8</v>
      </c>
      <c r="M106" s="1" t="s">
        <v>34</v>
      </c>
      <c r="N106" s="1">
        <v>0</v>
      </c>
      <c r="O106" s="1">
        <v>8</v>
      </c>
      <c r="P106" s="1">
        <v>0</v>
      </c>
      <c r="Q106" s="12">
        <v>57</v>
      </c>
      <c r="R106" s="12">
        <v>90</v>
      </c>
      <c r="S106" s="13">
        <f>Table1[[#This Row],["Flat" cars]]*Table1[[#This Row],[Flat load]]+Table1[[#This Row],["Bilevel" cars]]*Table1[[#This Row],[Bilevel load]]</f>
        <v>720</v>
      </c>
      <c r="T106" s="1" t="s">
        <v>51</v>
      </c>
      <c r="U106" s="1" t="s">
        <v>27</v>
      </c>
      <c r="V106" s="1">
        <v>2</v>
      </c>
      <c r="W106" s="1" t="s">
        <v>34</v>
      </c>
      <c r="X106" s="1" t="s">
        <v>71</v>
      </c>
    </row>
    <row r="107" spans="1:26" ht="15.75" customHeight="1">
      <c r="A107" s="2">
        <v>42597.239862997681</v>
      </c>
      <c r="B107" s="3">
        <v>42597</v>
      </c>
      <c r="C107" s="1">
        <v>502</v>
      </c>
      <c r="D107" s="1" t="s">
        <v>29</v>
      </c>
      <c r="E107" s="1" t="s">
        <v>32</v>
      </c>
      <c r="G107" s="1" t="s">
        <v>33</v>
      </c>
      <c r="H107" s="1">
        <v>52</v>
      </c>
      <c r="I107" s="1">
        <v>4</v>
      </c>
      <c r="J107" s="1" t="s">
        <v>26</v>
      </c>
      <c r="N107" s="1">
        <v>3</v>
      </c>
      <c r="O107" s="1">
        <v>2</v>
      </c>
      <c r="P107" s="1">
        <v>0</v>
      </c>
      <c r="Q107" s="12">
        <v>52</v>
      </c>
      <c r="R107" s="12">
        <f>Table1[[#This Row],[Flat load]]/114*180</f>
        <v>82.105263157894726</v>
      </c>
      <c r="S107" s="13">
        <f>Table1[[#This Row],["Flat" cars]]*Table1[[#This Row],[Flat load]]+Table1[[#This Row],["Bilevel" cars]]*Table1[[#This Row],[Bilevel load]]</f>
        <v>320.21052631578948</v>
      </c>
      <c r="T107" s="1" t="s">
        <v>49</v>
      </c>
      <c r="U107" s="1" t="s">
        <v>27</v>
      </c>
      <c r="V107" s="1" t="s">
        <v>93</v>
      </c>
      <c r="W107" s="1" t="s">
        <v>34</v>
      </c>
      <c r="X107" s="1" t="s">
        <v>60</v>
      </c>
      <c r="Y107" s="1" t="s">
        <v>56</v>
      </c>
      <c r="Z107" s="1" t="s">
        <v>57</v>
      </c>
    </row>
    <row r="108" spans="1:26" ht="15.75" customHeight="1">
      <c r="A108" s="2">
        <v>42597.342468692128</v>
      </c>
      <c r="B108" s="3">
        <v>42597</v>
      </c>
      <c r="C108" s="1">
        <v>506</v>
      </c>
      <c r="D108" s="1" t="s">
        <v>36</v>
      </c>
      <c r="E108" s="1" t="s">
        <v>24</v>
      </c>
      <c r="K108" s="1" t="s">
        <v>54</v>
      </c>
      <c r="L108" s="1">
        <v>3</v>
      </c>
      <c r="M108" s="1" t="s">
        <v>26</v>
      </c>
      <c r="N108" s="1">
        <v>0</v>
      </c>
      <c r="O108" s="1">
        <v>6</v>
      </c>
      <c r="P108" s="1">
        <v>0</v>
      </c>
      <c r="Q108" s="12">
        <v>57</v>
      </c>
      <c r="R108" s="12">
        <v>90</v>
      </c>
      <c r="S108" s="13">
        <f>Table1[[#This Row],["Flat" cars]]*Table1[[#This Row],[Flat load]]+Table1[[#This Row],["Bilevel" cars]]*Table1[[#This Row],[Bilevel load]]</f>
        <v>540</v>
      </c>
      <c r="T108" s="1" t="s">
        <v>44</v>
      </c>
      <c r="U108" s="1" t="s">
        <v>22</v>
      </c>
      <c r="W108" s="1" t="s">
        <v>34</v>
      </c>
      <c r="X108" s="1" t="s">
        <v>55</v>
      </c>
      <c r="Y108" s="1" t="s">
        <v>70</v>
      </c>
      <c r="Z108" s="1" t="s">
        <v>57</v>
      </c>
    </row>
    <row r="109" spans="1:26" ht="15.75" customHeight="1">
      <c r="A109" s="2">
        <v>42597.349594247687</v>
      </c>
      <c r="B109" s="3">
        <v>42597</v>
      </c>
      <c r="C109" s="1">
        <v>506</v>
      </c>
      <c r="D109" s="1" t="s">
        <v>31</v>
      </c>
      <c r="E109" s="1" t="s">
        <v>24</v>
      </c>
      <c r="K109" s="1" t="s">
        <v>30</v>
      </c>
      <c r="L109" s="1">
        <v>1</v>
      </c>
      <c r="M109" s="1" t="s">
        <v>26</v>
      </c>
      <c r="N109" s="1">
        <v>0</v>
      </c>
      <c r="O109" s="1">
        <v>6</v>
      </c>
      <c r="P109" s="1">
        <v>0</v>
      </c>
      <c r="Q109" s="12">
        <v>91</v>
      </c>
      <c r="R109" s="12">
        <v>144</v>
      </c>
      <c r="S109" s="13">
        <f>Table1[[#This Row],["Flat" cars]]*Table1[[#This Row],[Flat load]]+Table1[[#This Row],["Bilevel" cars]]*Table1[[#This Row],[Bilevel load]]</f>
        <v>864</v>
      </c>
      <c r="T109" s="1" t="s">
        <v>44</v>
      </c>
      <c r="U109" s="1" t="s">
        <v>22</v>
      </c>
      <c r="W109" s="1" t="s">
        <v>34</v>
      </c>
      <c r="X109" s="1" t="s">
        <v>71</v>
      </c>
    </row>
    <row r="110" spans="1:26" ht="15.75" customHeight="1">
      <c r="A110" s="2">
        <v>42597.385331840276</v>
      </c>
      <c r="B110" s="3">
        <v>42597</v>
      </c>
      <c r="C110" s="1">
        <v>512</v>
      </c>
      <c r="D110" s="1" t="s">
        <v>43</v>
      </c>
      <c r="E110" s="1" t="s">
        <v>24</v>
      </c>
      <c r="K110" s="1" t="s">
        <v>54</v>
      </c>
      <c r="L110" s="1">
        <v>5</v>
      </c>
      <c r="M110" s="1" t="s">
        <v>26</v>
      </c>
      <c r="N110" s="1">
        <v>5</v>
      </c>
      <c r="O110" s="1">
        <v>0</v>
      </c>
      <c r="P110" s="1">
        <v>0</v>
      </c>
      <c r="Q110" s="12">
        <v>57</v>
      </c>
      <c r="R110" s="12">
        <v>90</v>
      </c>
      <c r="S110" s="13">
        <f>Table1[[#This Row],["Flat" cars]]*Table1[[#This Row],[Flat load]]+Table1[[#This Row],["Bilevel" cars]]*Table1[[#This Row],[Bilevel load]]</f>
        <v>285</v>
      </c>
      <c r="T110" s="1" t="s">
        <v>49</v>
      </c>
      <c r="U110" s="1" t="s">
        <v>22</v>
      </c>
      <c r="W110" s="1" t="s">
        <v>34</v>
      </c>
      <c r="X110" s="1" t="s">
        <v>60</v>
      </c>
      <c r="Y110" s="1" t="s">
        <v>56</v>
      </c>
      <c r="Z110" s="1" t="s">
        <v>57</v>
      </c>
    </row>
    <row r="111" spans="1:26" ht="15.75" customHeight="1">
      <c r="A111" s="2">
        <v>42597.701725787032</v>
      </c>
      <c r="B111" s="3">
        <v>42597</v>
      </c>
      <c r="C111" s="1">
        <v>508</v>
      </c>
      <c r="D111" s="1" t="s">
        <v>39</v>
      </c>
      <c r="E111" s="1" t="s">
        <v>24</v>
      </c>
      <c r="K111" s="1" t="s">
        <v>30</v>
      </c>
      <c r="L111" s="1">
        <v>8</v>
      </c>
      <c r="M111" s="1" t="s">
        <v>34</v>
      </c>
      <c r="N111" s="1">
        <v>0</v>
      </c>
      <c r="O111" s="1">
        <v>8</v>
      </c>
      <c r="P111" s="1">
        <v>0</v>
      </c>
      <c r="Q111" s="12">
        <v>91</v>
      </c>
      <c r="R111" s="12">
        <v>144</v>
      </c>
      <c r="S111" s="13">
        <f>Table1[[#This Row],["Flat" cars]]*Table1[[#This Row],[Flat load]]+Table1[[#This Row],["Bilevel" cars]]*Table1[[#This Row],[Bilevel load]]</f>
        <v>1152</v>
      </c>
      <c r="T111" s="1" t="s">
        <v>51</v>
      </c>
      <c r="U111" s="1" t="s">
        <v>27</v>
      </c>
      <c r="V111" s="1">
        <v>3</v>
      </c>
      <c r="W111" s="1" t="s">
        <v>34</v>
      </c>
      <c r="X111" s="1" t="s">
        <v>71</v>
      </c>
    </row>
    <row r="112" spans="1:26" ht="15.75" customHeight="1">
      <c r="A112" s="2">
        <v>42598.222683333333</v>
      </c>
      <c r="B112" s="3">
        <v>42598</v>
      </c>
      <c r="C112" s="1">
        <v>502</v>
      </c>
      <c r="D112" s="1" t="s">
        <v>36</v>
      </c>
      <c r="E112" s="1" t="s">
        <v>32</v>
      </c>
      <c r="G112" s="1" t="s">
        <v>69</v>
      </c>
      <c r="H112" s="1">
        <v>46</v>
      </c>
      <c r="I112" s="1">
        <v>1</v>
      </c>
      <c r="J112" s="1" t="s">
        <v>48</v>
      </c>
      <c r="N112" s="1">
        <v>2</v>
      </c>
      <c r="O112" s="1">
        <v>3</v>
      </c>
      <c r="Q112" s="12">
        <f>Table1[[#This Row],[Bilevel load]]/180*114</f>
        <v>58.266666666666666</v>
      </c>
      <c r="R112" s="12">
        <f>Table1[[#This Row],[How many passengers did you count?]]/90*180</f>
        <v>92</v>
      </c>
      <c r="S112" s="13">
        <f>Table1[[#This Row],["Flat" cars]]*Table1[[#This Row],[Flat load]]+Table1[[#This Row],["Bilevel" cars]]*Table1[[#This Row],[Bilevel load]]</f>
        <v>392.5333333333333</v>
      </c>
      <c r="T112" s="1" t="s">
        <v>44</v>
      </c>
      <c r="U112" s="1" t="s">
        <v>22</v>
      </c>
      <c r="W112" s="1" t="s">
        <v>34</v>
      </c>
      <c r="X112" s="1" t="s">
        <v>71</v>
      </c>
      <c r="Y112" s="1" t="s">
        <v>56</v>
      </c>
      <c r="Z112" s="1" t="s">
        <v>57</v>
      </c>
    </row>
    <row r="113" spans="1:26" ht="15.75" customHeight="1">
      <c r="A113" s="2">
        <v>42598.242059386575</v>
      </c>
      <c r="B113" s="3">
        <v>42598</v>
      </c>
      <c r="C113" s="1">
        <v>502</v>
      </c>
      <c r="D113" s="1" t="s">
        <v>29</v>
      </c>
      <c r="E113" s="1" t="s">
        <v>32</v>
      </c>
      <c r="G113" s="1" t="s">
        <v>69</v>
      </c>
      <c r="H113" s="1">
        <v>53</v>
      </c>
      <c r="I113" s="1">
        <v>5</v>
      </c>
      <c r="J113" s="1" t="s">
        <v>34</v>
      </c>
      <c r="N113" s="1">
        <v>3</v>
      </c>
      <c r="O113" s="1">
        <v>2</v>
      </c>
      <c r="P113" s="1">
        <v>0</v>
      </c>
      <c r="Q113" s="12">
        <f>Table1[[#This Row],[Bilevel load]]/180*114</f>
        <v>67.13333333333334</v>
      </c>
      <c r="R113" s="12">
        <f>Table1[[#This Row],[How many passengers did you count?]]/90*180</f>
        <v>106</v>
      </c>
      <c r="S113" s="13">
        <f>Table1[[#This Row],["Flat" cars]]*Table1[[#This Row],[Flat load]]+Table1[[#This Row],["Bilevel" cars]]*Table1[[#This Row],[Bilevel load]]</f>
        <v>413.40000000000003</v>
      </c>
      <c r="T113" s="1" t="s">
        <v>49</v>
      </c>
      <c r="U113" s="1" t="s">
        <v>27</v>
      </c>
      <c r="V113" s="1" t="s">
        <v>90</v>
      </c>
      <c r="W113" s="1" t="s">
        <v>34</v>
      </c>
      <c r="X113" s="1" t="s">
        <v>60</v>
      </c>
      <c r="Y113" s="1" t="s">
        <v>56</v>
      </c>
      <c r="Z113" s="1" t="s">
        <v>57</v>
      </c>
    </row>
    <row r="114" spans="1:26" ht="15.75" customHeight="1">
      <c r="A114" s="2">
        <v>42598.26119675926</v>
      </c>
      <c r="B114" s="3">
        <v>42598</v>
      </c>
      <c r="C114" s="1">
        <v>504</v>
      </c>
      <c r="D114" s="1" t="s">
        <v>52</v>
      </c>
      <c r="E114" s="1" t="s">
        <v>24</v>
      </c>
      <c r="K114" s="1" t="s">
        <v>53</v>
      </c>
      <c r="L114" s="1">
        <v>1</v>
      </c>
      <c r="M114" s="1" t="s">
        <v>26</v>
      </c>
      <c r="N114" s="1">
        <v>2</v>
      </c>
      <c r="O114" s="1">
        <v>4</v>
      </c>
      <c r="Q114" s="10">
        <v>114</v>
      </c>
      <c r="R114" s="10">
        <v>180</v>
      </c>
      <c r="S114" s="13">
        <f>Table1[[#This Row],["Flat" cars]]*Table1[[#This Row],[Flat load]]+Table1[[#This Row],["Bilevel" cars]]*Table1[[#This Row],[Bilevel load]]</f>
        <v>948</v>
      </c>
      <c r="T114" s="1" t="s">
        <v>49</v>
      </c>
      <c r="U114" s="1" t="s">
        <v>27</v>
      </c>
      <c r="V114" s="1">
        <v>4</v>
      </c>
      <c r="W114" s="1" t="s">
        <v>34</v>
      </c>
      <c r="X114" s="1" t="s">
        <v>60</v>
      </c>
      <c r="Y114" s="1" t="s">
        <v>70</v>
      </c>
      <c r="Z114" s="1" t="s">
        <v>57</v>
      </c>
    </row>
    <row r="115" spans="1:26" ht="15.75" customHeight="1">
      <c r="A115" s="2">
        <v>42598.28986650463</v>
      </c>
      <c r="B115" s="3">
        <v>42598</v>
      </c>
      <c r="C115" s="1">
        <v>506</v>
      </c>
      <c r="D115" s="1" t="s">
        <v>31</v>
      </c>
      <c r="E115" s="1" t="s">
        <v>24</v>
      </c>
      <c r="K115" s="1" t="s">
        <v>30</v>
      </c>
      <c r="L115" s="1">
        <v>1</v>
      </c>
      <c r="M115" s="1" t="s">
        <v>26</v>
      </c>
      <c r="N115" s="1">
        <v>0</v>
      </c>
      <c r="O115" s="1">
        <v>6</v>
      </c>
      <c r="P115" s="1">
        <v>0</v>
      </c>
      <c r="Q115" s="12">
        <v>91</v>
      </c>
      <c r="R115" s="12">
        <v>144</v>
      </c>
      <c r="S115" s="13">
        <f>Table1[[#This Row],["Flat" cars]]*Table1[[#This Row],[Flat load]]+Table1[[#This Row],["Bilevel" cars]]*Table1[[#This Row],[Bilevel load]]</f>
        <v>864</v>
      </c>
      <c r="T115" s="1" t="s">
        <v>44</v>
      </c>
      <c r="U115" s="1" t="s">
        <v>22</v>
      </c>
      <c r="W115" s="1" t="s">
        <v>34</v>
      </c>
      <c r="X115" s="1" t="s">
        <v>68</v>
      </c>
      <c r="Y115" s="1" t="s">
        <v>56</v>
      </c>
      <c r="Z115" s="1" t="s">
        <v>57</v>
      </c>
    </row>
    <row r="116" spans="1:26" ht="15.75" customHeight="1">
      <c r="A116" s="2">
        <v>42598.295232395831</v>
      </c>
      <c r="B116" s="3">
        <v>42598</v>
      </c>
      <c r="C116" s="1">
        <v>506</v>
      </c>
      <c r="D116" s="1" t="s">
        <v>40</v>
      </c>
      <c r="E116" s="1" t="s">
        <v>32</v>
      </c>
      <c r="G116" s="1" t="s">
        <v>69</v>
      </c>
      <c r="H116" s="1">
        <v>54</v>
      </c>
      <c r="I116" s="1">
        <v>3</v>
      </c>
      <c r="J116" s="1" t="s">
        <v>26</v>
      </c>
      <c r="N116" s="1">
        <v>0</v>
      </c>
      <c r="O116" s="1">
        <v>6</v>
      </c>
      <c r="P116" s="1">
        <v>0</v>
      </c>
      <c r="Q116" s="12">
        <f>Table1[[#This Row],[Bilevel load]]/180*114</f>
        <v>68.399999999999991</v>
      </c>
      <c r="R116" s="12">
        <f>Table1[[#This Row],[How many passengers did you count?]]/90*180</f>
        <v>108</v>
      </c>
      <c r="S116" s="13">
        <f>Table1[[#This Row],["Flat" cars]]*Table1[[#This Row],[Flat load]]+Table1[[#This Row],["Bilevel" cars]]*Table1[[#This Row],[Bilevel load]]</f>
        <v>648</v>
      </c>
      <c r="T116" s="1" t="s">
        <v>44</v>
      </c>
      <c r="U116" s="1" t="s">
        <v>22</v>
      </c>
      <c r="W116" s="1" t="s">
        <v>34</v>
      </c>
      <c r="X116" s="1" t="s">
        <v>68</v>
      </c>
      <c r="Y116" s="1" t="s">
        <v>70</v>
      </c>
      <c r="Z116" s="1" t="s">
        <v>88</v>
      </c>
    </row>
    <row r="117" spans="1:26" ht="15.75" customHeight="1">
      <c r="A117" s="2">
        <v>42599.251512048606</v>
      </c>
      <c r="B117" s="3">
        <v>42599</v>
      </c>
      <c r="C117" s="1">
        <v>502</v>
      </c>
      <c r="D117" s="1" t="s">
        <v>29</v>
      </c>
      <c r="E117" s="1" t="s">
        <v>32</v>
      </c>
      <c r="G117" s="1" t="s">
        <v>69</v>
      </c>
      <c r="H117" s="1">
        <v>36</v>
      </c>
      <c r="I117" s="1">
        <v>5</v>
      </c>
      <c r="J117" s="1" t="s">
        <v>26</v>
      </c>
      <c r="N117" s="1">
        <v>3</v>
      </c>
      <c r="O117" s="1">
        <v>3</v>
      </c>
      <c r="P117" s="1">
        <v>0</v>
      </c>
      <c r="Q117" s="12">
        <f>Table1[[#This Row],[Bilevel load]]/180*114</f>
        <v>45.6</v>
      </c>
      <c r="R117" s="12">
        <f>Table1[[#This Row],[How many passengers did you count?]]/90*180</f>
        <v>72</v>
      </c>
      <c r="S117" s="13">
        <f>Table1[[#This Row],["Flat" cars]]*Table1[[#This Row],[Flat load]]+Table1[[#This Row],["Bilevel" cars]]*Table1[[#This Row],[Bilevel load]]</f>
        <v>352.8</v>
      </c>
      <c r="T117" s="1" t="s">
        <v>49</v>
      </c>
      <c r="U117" s="1" t="s">
        <v>27</v>
      </c>
      <c r="V117" s="1" t="s">
        <v>83</v>
      </c>
      <c r="W117" s="1" t="s">
        <v>34</v>
      </c>
      <c r="X117" s="1" t="s">
        <v>60</v>
      </c>
      <c r="Y117" s="1" t="s">
        <v>56</v>
      </c>
      <c r="Z117" s="1" t="s">
        <v>57</v>
      </c>
    </row>
    <row r="118" spans="1:26" ht="15.75" customHeight="1">
      <c r="A118" s="2">
        <v>42599.266893518521</v>
      </c>
      <c r="B118" s="3">
        <v>42599</v>
      </c>
      <c r="C118" s="1">
        <v>506</v>
      </c>
      <c r="D118" s="1" t="s">
        <v>36</v>
      </c>
      <c r="E118" s="1" t="s">
        <v>32</v>
      </c>
      <c r="G118" s="1" t="s">
        <v>69</v>
      </c>
      <c r="H118" s="1">
        <v>48</v>
      </c>
      <c r="I118" s="1">
        <v>2</v>
      </c>
      <c r="J118" s="1" t="s">
        <v>26</v>
      </c>
      <c r="N118" s="1">
        <v>0</v>
      </c>
      <c r="O118" s="1">
        <v>5</v>
      </c>
      <c r="Q118" s="12">
        <f>Table1[[#This Row],[Bilevel load]]/180*114</f>
        <v>60.8</v>
      </c>
      <c r="R118" s="12">
        <f>Table1[[#This Row],[How many passengers did you count?]]/90*180</f>
        <v>96</v>
      </c>
      <c r="S118" s="13">
        <f>Table1[[#This Row],["Flat" cars]]*Table1[[#This Row],[Flat load]]+Table1[[#This Row],["Bilevel" cars]]*Table1[[#This Row],[Bilevel load]]</f>
        <v>480</v>
      </c>
      <c r="T118" s="1" t="s">
        <v>44</v>
      </c>
      <c r="U118" s="1" t="s">
        <v>22</v>
      </c>
      <c r="W118" s="1" t="s">
        <v>94</v>
      </c>
      <c r="X118" s="1" t="s">
        <v>71</v>
      </c>
      <c r="Y118" s="1" t="s">
        <v>59</v>
      </c>
      <c r="Z118" s="1" t="s">
        <v>57</v>
      </c>
    </row>
    <row r="119" spans="1:26" ht="15.75" customHeight="1">
      <c r="A119" s="2">
        <v>42599.273474780093</v>
      </c>
      <c r="B119" s="3">
        <v>42598</v>
      </c>
      <c r="C119" s="1">
        <v>508</v>
      </c>
      <c r="D119" s="1" t="s">
        <v>39</v>
      </c>
      <c r="E119" s="1" t="s">
        <v>24</v>
      </c>
      <c r="K119" s="1" t="s">
        <v>30</v>
      </c>
      <c r="L119" s="1">
        <v>8</v>
      </c>
      <c r="M119" s="1" t="s">
        <v>34</v>
      </c>
      <c r="N119" s="1">
        <v>0</v>
      </c>
      <c r="O119" s="1">
        <v>8</v>
      </c>
      <c r="P119" s="1">
        <v>0</v>
      </c>
      <c r="Q119" s="12">
        <v>91</v>
      </c>
      <c r="R119" s="12">
        <v>144</v>
      </c>
      <c r="S119" s="13">
        <f>Table1[[#This Row],["Flat" cars]]*Table1[[#This Row],[Flat load]]+Table1[[#This Row],["Bilevel" cars]]*Table1[[#This Row],[Bilevel load]]</f>
        <v>1152</v>
      </c>
      <c r="T119" s="1" t="s">
        <v>51</v>
      </c>
      <c r="U119" s="1" t="s">
        <v>27</v>
      </c>
      <c r="V119" s="1">
        <v>2</v>
      </c>
      <c r="W119" s="1" t="s">
        <v>34</v>
      </c>
      <c r="X119" s="1" t="s">
        <v>71</v>
      </c>
    </row>
    <row r="120" spans="1:26" ht="15.75" customHeight="1">
      <c r="A120" s="2">
        <v>42599.331920173616</v>
      </c>
      <c r="B120" s="3">
        <v>42599</v>
      </c>
      <c r="C120" s="1">
        <v>584</v>
      </c>
      <c r="D120" s="1" t="s">
        <v>40</v>
      </c>
      <c r="E120" s="1" t="s">
        <v>32</v>
      </c>
      <c r="G120" s="1" t="s">
        <v>33</v>
      </c>
      <c r="H120" s="1">
        <v>71</v>
      </c>
      <c r="I120" s="1">
        <v>3</v>
      </c>
      <c r="J120" s="1" t="s">
        <v>26</v>
      </c>
      <c r="N120" s="1">
        <v>3</v>
      </c>
      <c r="O120" s="1">
        <v>3</v>
      </c>
      <c r="P120" s="1">
        <v>0</v>
      </c>
      <c r="Q120" s="12">
        <f>Table1[[#This Row],[How many passengers did you count?]]</f>
        <v>71</v>
      </c>
      <c r="R120" s="12">
        <f>Table1[[#This Row],[Flat load]]/114*180</f>
        <v>112.10526315789474</v>
      </c>
      <c r="S120" s="13">
        <f>Table1[[#This Row],["Flat" cars]]*Table1[[#This Row],[Flat load]]+Table1[[#This Row],["Bilevel" cars]]*Table1[[#This Row],[Bilevel load]]</f>
        <v>549.31578947368416</v>
      </c>
      <c r="T120" s="1" t="s">
        <v>44</v>
      </c>
      <c r="U120" s="1" t="s">
        <v>27</v>
      </c>
      <c r="V120" s="1">
        <v>12</v>
      </c>
      <c r="W120" s="1" t="s">
        <v>26</v>
      </c>
      <c r="X120" s="1" t="s">
        <v>55</v>
      </c>
      <c r="Y120" s="1" t="s">
        <v>70</v>
      </c>
      <c r="Z120" s="1" t="s">
        <v>57</v>
      </c>
    </row>
    <row r="121" spans="1:26" ht="15.75" customHeight="1">
      <c r="A121" s="2">
        <v>42599.343274652776</v>
      </c>
      <c r="B121" s="3">
        <v>42598</v>
      </c>
      <c r="C121" s="1">
        <v>512</v>
      </c>
      <c r="D121" s="1" t="s">
        <v>43</v>
      </c>
      <c r="E121" s="1" t="s">
        <v>24</v>
      </c>
      <c r="K121" s="1" t="s">
        <v>54</v>
      </c>
      <c r="L121" s="1">
        <v>6</v>
      </c>
      <c r="M121" s="1" t="s">
        <v>26</v>
      </c>
      <c r="N121" s="1">
        <v>6</v>
      </c>
      <c r="O121" s="1">
        <v>0</v>
      </c>
      <c r="P121" s="1">
        <v>0</v>
      </c>
      <c r="Q121" s="12">
        <v>57</v>
      </c>
      <c r="R121" s="12">
        <v>90</v>
      </c>
      <c r="S121" s="13">
        <f>Table1[[#This Row],["Flat" cars]]*Table1[[#This Row],[Flat load]]+Table1[[#This Row],["Bilevel" cars]]*Table1[[#This Row],[Bilevel load]]</f>
        <v>342</v>
      </c>
      <c r="T121" s="1" t="s">
        <v>49</v>
      </c>
      <c r="U121" s="1" t="s">
        <v>22</v>
      </c>
      <c r="W121" s="1" t="s">
        <v>34</v>
      </c>
      <c r="X121" s="1" t="s">
        <v>60</v>
      </c>
      <c r="Y121" s="1" t="s">
        <v>56</v>
      </c>
      <c r="Z121" s="1" t="s">
        <v>57</v>
      </c>
    </row>
    <row r="122" spans="1:26" ht="15.75" customHeight="1">
      <c r="A122" s="2">
        <v>42599.385103113425</v>
      </c>
      <c r="B122" s="3">
        <v>42599</v>
      </c>
      <c r="C122" s="1">
        <v>512</v>
      </c>
      <c r="D122" s="1" t="s">
        <v>43</v>
      </c>
      <c r="E122" s="1" t="s">
        <v>24</v>
      </c>
      <c r="K122" s="1" t="s">
        <v>30</v>
      </c>
      <c r="L122" s="1">
        <v>6</v>
      </c>
      <c r="M122" s="1" t="s">
        <v>26</v>
      </c>
      <c r="N122" s="1">
        <v>6</v>
      </c>
      <c r="O122" s="1">
        <v>0</v>
      </c>
      <c r="P122" s="1">
        <v>0</v>
      </c>
      <c r="Q122" s="12">
        <v>91</v>
      </c>
      <c r="R122" s="12">
        <v>144</v>
      </c>
      <c r="S122" s="13">
        <f>Table1[[#This Row],["Flat" cars]]*Table1[[#This Row],[Flat load]]+Table1[[#This Row],["Bilevel" cars]]*Table1[[#This Row],[Bilevel load]]</f>
        <v>546</v>
      </c>
      <c r="T122" s="1" t="s">
        <v>49</v>
      </c>
      <c r="U122" s="1" t="s">
        <v>22</v>
      </c>
      <c r="W122" s="1" t="s">
        <v>34</v>
      </c>
      <c r="X122" s="1" t="s">
        <v>60</v>
      </c>
      <c r="Y122" s="1" t="s">
        <v>70</v>
      </c>
      <c r="Z122" s="1" t="s">
        <v>57</v>
      </c>
    </row>
    <row r="123" spans="1:26" ht="15.75" customHeight="1">
      <c r="A123" s="2">
        <v>42599.665724131948</v>
      </c>
      <c r="B123" s="3">
        <v>42599</v>
      </c>
      <c r="C123" s="1">
        <v>552</v>
      </c>
      <c r="D123" s="1" t="s">
        <v>39</v>
      </c>
      <c r="E123" s="1" t="s">
        <v>32</v>
      </c>
      <c r="G123" s="1" t="s">
        <v>33</v>
      </c>
      <c r="H123" s="1">
        <v>35</v>
      </c>
      <c r="I123" s="1">
        <v>6</v>
      </c>
      <c r="J123" s="1" t="s">
        <v>34</v>
      </c>
      <c r="N123" s="1">
        <v>6</v>
      </c>
      <c r="O123" s="1">
        <v>0</v>
      </c>
      <c r="P123" s="1">
        <v>3</v>
      </c>
      <c r="Q123" s="12">
        <f>Table1[[#This Row],[How many passengers did you count?]]</f>
        <v>35</v>
      </c>
      <c r="R123" s="12">
        <f>Table1[[#This Row],[Flat load]]/114*180</f>
        <v>55.263157894736842</v>
      </c>
      <c r="S123" s="13">
        <f>Table1[[#This Row],["Flat" cars]]*Table1[[#This Row],[Flat load]]+Table1[[#This Row],["Bilevel" cars]]*Table1[[#This Row],[Bilevel load]]-Table1[[#This Row],[Closed cars]]*Table1[[#This Row],[Flat load]]</f>
        <v>105</v>
      </c>
      <c r="T123" s="1" t="s">
        <v>49</v>
      </c>
      <c r="U123" s="1" t="s">
        <v>27</v>
      </c>
      <c r="V123" s="1">
        <v>10</v>
      </c>
      <c r="W123" s="1" t="s">
        <v>34</v>
      </c>
      <c r="Y123" s="1" t="s">
        <v>56</v>
      </c>
      <c r="Z123" s="1" t="s">
        <v>57</v>
      </c>
    </row>
    <row r="124" spans="1:26" ht="15.75" customHeight="1">
      <c r="A124" s="2">
        <v>42600.239620914348</v>
      </c>
      <c r="B124" s="3">
        <v>42600</v>
      </c>
      <c r="C124" s="1">
        <v>502</v>
      </c>
      <c r="D124" s="1" t="s">
        <v>29</v>
      </c>
      <c r="E124" s="1" t="s">
        <v>32</v>
      </c>
      <c r="G124" s="1" t="s">
        <v>33</v>
      </c>
      <c r="H124" s="1">
        <v>44</v>
      </c>
      <c r="I124" s="1">
        <v>4</v>
      </c>
      <c r="J124" s="1" t="s">
        <v>26</v>
      </c>
      <c r="N124" s="1">
        <v>5</v>
      </c>
      <c r="O124" s="1">
        <v>0</v>
      </c>
      <c r="P124" s="1">
        <v>0</v>
      </c>
      <c r="Q124" s="12">
        <v>44</v>
      </c>
      <c r="R124" s="12">
        <f>Table1[[#This Row],[Flat load]]/114*180</f>
        <v>69.473684210526315</v>
      </c>
      <c r="S124" s="13">
        <f>Table1[[#This Row],["Flat" cars]]*Table1[[#This Row],[Flat load]]+Table1[[#This Row],["Bilevel" cars]]*Table1[[#This Row],[Bilevel load]]</f>
        <v>220</v>
      </c>
      <c r="T124" s="1" t="s">
        <v>49</v>
      </c>
      <c r="U124" s="1" t="s">
        <v>27</v>
      </c>
      <c r="V124" s="1" t="s">
        <v>83</v>
      </c>
      <c r="W124" s="1" t="s">
        <v>34</v>
      </c>
      <c r="X124" s="1" t="s">
        <v>60</v>
      </c>
      <c r="Y124" s="1" t="s">
        <v>56</v>
      </c>
      <c r="Z124" s="1" t="s">
        <v>57</v>
      </c>
    </row>
    <row r="125" spans="1:26" ht="15.75" customHeight="1">
      <c r="A125" s="2">
        <v>42600.303934178242</v>
      </c>
      <c r="B125" s="3">
        <v>42600</v>
      </c>
      <c r="C125" s="1">
        <v>508</v>
      </c>
      <c r="D125" s="1" t="s">
        <v>52</v>
      </c>
      <c r="E125" s="1" t="s">
        <v>24</v>
      </c>
      <c r="K125" s="1" t="s">
        <v>54</v>
      </c>
      <c r="L125" s="1">
        <v>1</v>
      </c>
      <c r="M125" s="1" t="s">
        <v>26</v>
      </c>
      <c r="N125" s="1">
        <v>0</v>
      </c>
      <c r="O125" s="1">
        <v>8</v>
      </c>
      <c r="Q125" s="12">
        <v>57</v>
      </c>
      <c r="R125" s="12">
        <v>90</v>
      </c>
      <c r="S125" s="13">
        <f>Table1[[#This Row],["Flat" cars]]*Table1[[#This Row],[Flat load]]+Table1[[#This Row],["Bilevel" cars]]*Table1[[#This Row],[Bilevel load]]</f>
        <v>720</v>
      </c>
      <c r="T125" s="1" t="s">
        <v>49</v>
      </c>
      <c r="U125" s="1" t="s">
        <v>27</v>
      </c>
      <c r="V125" s="1">
        <v>2</v>
      </c>
      <c r="W125" s="1" t="s">
        <v>34</v>
      </c>
      <c r="X125" s="1" t="s">
        <v>68</v>
      </c>
      <c r="Y125" s="1" t="s">
        <v>61</v>
      </c>
      <c r="Z125" s="1" t="s">
        <v>57</v>
      </c>
    </row>
    <row r="126" spans="1:26" ht="15.75" customHeight="1">
      <c r="A126" s="2">
        <v>42600.330168043976</v>
      </c>
      <c r="B126" s="3">
        <v>42599</v>
      </c>
      <c r="C126" s="1">
        <v>508</v>
      </c>
      <c r="D126" s="1" t="s">
        <v>39</v>
      </c>
      <c r="E126" s="1" t="s">
        <v>24</v>
      </c>
      <c r="K126" s="1" t="s">
        <v>30</v>
      </c>
      <c r="L126" s="1">
        <v>8</v>
      </c>
      <c r="M126" s="1" t="s">
        <v>34</v>
      </c>
      <c r="N126" s="1">
        <v>0</v>
      </c>
      <c r="O126" s="1">
        <v>8</v>
      </c>
      <c r="P126" s="1">
        <v>0</v>
      </c>
      <c r="Q126" s="12">
        <v>91</v>
      </c>
      <c r="R126" s="12">
        <v>144</v>
      </c>
      <c r="S126" s="13">
        <f>Table1[[#This Row],["Flat" cars]]*Table1[[#This Row],[Flat load]]+Table1[[#This Row],["Bilevel" cars]]*Table1[[#This Row],[Bilevel load]]</f>
        <v>1152</v>
      </c>
      <c r="T126" s="1" t="s">
        <v>51</v>
      </c>
      <c r="U126" s="1" t="s">
        <v>27</v>
      </c>
      <c r="V126" s="1">
        <v>3</v>
      </c>
      <c r="W126" s="1" t="s">
        <v>34</v>
      </c>
      <c r="X126" s="1" t="s">
        <v>71</v>
      </c>
    </row>
    <row r="127" spans="1:26" ht="15.75" customHeight="1">
      <c r="A127" s="2">
        <v>42600.359584618054</v>
      </c>
      <c r="B127" s="3">
        <v>42600</v>
      </c>
      <c r="C127" s="1">
        <v>510</v>
      </c>
      <c r="D127" s="1" t="s">
        <v>40</v>
      </c>
      <c r="E127" s="1" t="s">
        <v>32</v>
      </c>
      <c r="G127" s="1" t="s">
        <v>33</v>
      </c>
      <c r="H127" s="1">
        <v>95</v>
      </c>
      <c r="I127" s="1">
        <v>3</v>
      </c>
      <c r="J127" s="1" t="s">
        <v>26</v>
      </c>
      <c r="N127" s="1">
        <v>6</v>
      </c>
      <c r="O127" s="1">
        <v>0</v>
      </c>
      <c r="P127" s="1">
        <v>0</v>
      </c>
      <c r="Q127" s="12">
        <f>Table1[[#This Row],[How many passengers did you count?]]</f>
        <v>95</v>
      </c>
      <c r="R127" s="12">
        <f>Table1[[#This Row],[Flat load]]/114*180</f>
        <v>150</v>
      </c>
      <c r="S127" s="13">
        <f>Table1[[#This Row],["Flat" cars]]*Table1[[#This Row],[Flat load]]+Table1[[#This Row],["Bilevel" cars]]*Table1[[#This Row],[Bilevel load]]</f>
        <v>570</v>
      </c>
      <c r="T127" s="1" t="s">
        <v>44</v>
      </c>
      <c r="U127" s="1" t="s">
        <v>27</v>
      </c>
      <c r="V127" s="1">
        <v>3</v>
      </c>
      <c r="W127" s="1" t="s">
        <v>34</v>
      </c>
      <c r="X127" s="1" t="s">
        <v>60</v>
      </c>
      <c r="Y127" s="1" t="s">
        <v>70</v>
      </c>
      <c r="Z127" s="1" t="s">
        <v>57</v>
      </c>
    </row>
    <row r="128" spans="1:26" ht="15.75" customHeight="1">
      <c r="A128" s="2">
        <v>42600.387646446761</v>
      </c>
      <c r="B128" s="3">
        <v>42600</v>
      </c>
      <c r="C128" s="1">
        <v>512</v>
      </c>
      <c r="D128" s="1" t="s">
        <v>43</v>
      </c>
      <c r="E128" s="1" t="s">
        <v>24</v>
      </c>
      <c r="K128" s="1" t="s">
        <v>30</v>
      </c>
      <c r="L128" s="1">
        <v>6</v>
      </c>
      <c r="M128" s="1" t="s">
        <v>26</v>
      </c>
      <c r="N128" s="1">
        <v>6</v>
      </c>
      <c r="O128" s="1">
        <v>0</v>
      </c>
      <c r="P128" s="1">
        <v>0</v>
      </c>
      <c r="Q128" s="12">
        <v>91</v>
      </c>
      <c r="R128" s="12">
        <v>144</v>
      </c>
      <c r="S128" s="13">
        <f>Table1[[#This Row],["Flat" cars]]*Table1[[#This Row],[Flat load]]+Table1[[#This Row],["Bilevel" cars]]*Table1[[#This Row],[Bilevel load]]</f>
        <v>546</v>
      </c>
      <c r="T128" s="1" t="s">
        <v>49</v>
      </c>
      <c r="U128" s="1" t="s">
        <v>22</v>
      </c>
      <c r="W128" s="1" t="s">
        <v>34</v>
      </c>
      <c r="X128" s="1" t="s">
        <v>68</v>
      </c>
      <c r="Y128" s="1" t="s">
        <v>56</v>
      </c>
      <c r="Z128" s="1" t="s">
        <v>57</v>
      </c>
    </row>
    <row r="129" spans="1:26" ht="15.75" customHeight="1">
      <c r="A129" s="2">
        <v>42601.29433650463</v>
      </c>
      <c r="B129" s="3">
        <v>42601</v>
      </c>
      <c r="C129" s="1">
        <v>506</v>
      </c>
      <c r="D129" s="1" t="s">
        <v>40</v>
      </c>
      <c r="E129" s="1" t="s">
        <v>32</v>
      </c>
      <c r="G129" s="1" t="s">
        <v>69</v>
      </c>
      <c r="H129" s="1">
        <v>58</v>
      </c>
      <c r="I129" s="1">
        <v>4</v>
      </c>
      <c r="J129" s="1" t="s">
        <v>26</v>
      </c>
      <c r="N129" s="1">
        <v>2</v>
      </c>
      <c r="O129" s="1">
        <v>4</v>
      </c>
      <c r="P129" s="1">
        <v>0</v>
      </c>
      <c r="Q129" s="12">
        <f>Table1[[#This Row],[Bilevel load]]/180*114</f>
        <v>73.466666666666669</v>
      </c>
      <c r="R129" s="12">
        <f>Table1[[#This Row],[How many passengers did you count?]]/90*180</f>
        <v>116.00000000000001</v>
      </c>
      <c r="S129" s="13">
        <f>Table1[[#This Row],["Flat" cars]]*Table1[[#This Row],[Flat load]]+Table1[[#This Row],["Bilevel" cars]]*Table1[[#This Row],[Bilevel load]]</f>
        <v>610.93333333333339</v>
      </c>
      <c r="T129" s="1" t="s">
        <v>44</v>
      </c>
      <c r="U129" s="1" t="s">
        <v>22</v>
      </c>
      <c r="W129" s="1" t="s">
        <v>34</v>
      </c>
      <c r="X129" s="1" t="s">
        <v>60</v>
      </c>
      <c r="Y129" s="1" t="s">
        <v>56</v>
      </c>
      <c r="Z129" s="1" t="s">
        <v>57</v>
      </c>
    </row>
    <row r="130" spans="1:26" ht="15.75" customHeight="1">
      <c r="A130" s="2">
        <v>42601.479566504626</v>
      </c>
      <c r="B130" s="3">
        <v>42601</v>
      </c>
      <c r="C130" s="1">
        <v>552</v>
      </c>
      <c r="D130" s="1" t="s">
        <v>39</v>
      </c>
      <c r="E130" s="1" t="s">
        <v>32</v>
      </c>
      <c r="G130" s="1" t="s">
        <v>33</v>
      </c>
      <c r="H130" s="1">
        <v>45</v>
      </c>
      <c r="I130" s="1">
        <v>5</v>
      </c>
      <c r="J130" s="1" t="s">
        <v>48</v>
      </c>
      <c r="N130" s="1">
        <v>5</v>
      </c>
      <c r="O130" s="1">
        <v>0</v>
      </c>
      <c r="P130" s="1">
        <v>2</v>
      </c>
      <c r="Q130" s="12">
        <v>91</v>
      </c>
      <c r="R130" s="12">
        <f>Table1[[#This Row],[Flat load]]/114*180</f>
        <v>143.68421052631581</v>
      </c>
      <c r="S130" s="13">
        <f>Table1[[#This Row],["Flat" cars]]*Table1[[#This Row],[Flat load]]+Table1[[#This Row],["Bilevel" cars]]*Table1[[#This Row],[Bilevel load]]-Table1[[#This Row],[Closed cars]]*Table1[[#This Row],[Flat load]]</f>
        <v>273</v>
      </c>
      <c r="T130" s="1" t="s">
        <v>49</v>
      </c>
      <c r="U130" s="1" t="s">
        <v>27</v>
      </c>
      <c r="V130" s="1">
        <v>12</v>
      </c>
      <c r="W130" s="1" t="s">
        <v>34</v>
      </c>
      <c r="X130" s="1" t="s">
        <v>55</v>
      </c>
      <c r="Y130" s="1" t="s">
        <v>56</v>
      </c>
      <c r="Z130" s="1" t="s">
        <v>57</v>
      </c>
    </row>
  </sheetData>
  <mergeCells count="1">
    <mergeCell ref="Q1:S1"/>
  </mergeCells>
  <printOptions horizontalCentered="1"/>
  <pageMargins left="0.7" right="0.7" top="0.75" bottom="0.75" header="0.3" footer="0.3"/>
  <pageSetup paperSize="12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 1</vt:lpstr>
      <vt:lpstr>'Form Responses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Perry</cp:lastModifiedBy>
  <cp:lastPrinted>2016-08-20T21:54:19Z</cp:lastPrinted>
  <dcterms:created xsi:type="dcterms:W3CDTF">2016-08-20T21:45:33Z</dcterms:created>
  <dcterms:modified xsi:type="dcterms:W3CDTF">2016-08-21T01:07:49Z</dcterms:modified>
</cp:coreProperties>
</file>